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xinra\Desktop\idées + travaux sujets discussion groupe TSE\Sujets TSEB\"/>
    </mc:Choice>
  </mc:AlternateContent>
  <xr:revisionPtr revIDLastSave="0" documentId="13_ncr:1_{CB6FF72A-5AB4-4D3E-BFA8-5AEF2563935A}" xr6:coauthVersionLast="47" xr6:coauthVersionMax="47" xr10:uidLastSave="{00000000-0000-0000-0000-000000000000}"/>
  <bookViews>
    <workbookView xWindow="-120" yWindow="-120" windowWidth="25440" windowHeight="15270" xr2:uid="{00000000-000D-0000-FFFF-FFFF00000000}"/>
  </bookViews>
  <sheets>
    <sheet name="Données" sheetId="1" r:id="rId1"/>
    <sheet name="Pourcentage" sheetId="2" r:id="rId2"/>
    <sheet name="Conso Énergie par hab" sheetId="3" r:id="rId3"/>
    <sheet name="Source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8" i="2" l="1"/>
  <c r="R9" i="2" s="1"/>
  <c r="R10" i="2" s="1"/>
  <c r="R11" i="2" s="1"/>
  <c r="R12" i="2" s="1"/>
  <c r="R13" i="2" s="1"/>
  <c r="R14" i="2" s="1"/>
  <c r="R15" i="2" s="1"/>
  <c r="R16" i="2" s="1"/>
  <c r="R17" i="2" s="1"/>
  <c r="R18" i="2" s="1"/>
  <c r="R19" i="2" s="1"/>
  <c r="R20" i="2" s="1"/>
  <c r="R21" i="2" s="1"/>
  <c r="R22" i="2" s="1"/>
  <c r="R23" i="2" s="1"/>
  <c r="R24" i="2" s="1"/>
  <c r="R25" i="2" s="1"/>
  <c r="R26" i="2" s="1"/>
  <c r="R27" i="2" s="1"/>
  <c r="R28" i="2" s="1"/>
  <c r="R29" i="2" s="1"/>
  <c r="R30" i="2" s="1"/>
  <c r="R31" i="2" s="1"/>
  <c r="R32" i="2" s="1"/>
  <c r="R33" i="2" s="1"/>
  <c r="R34" i="2" s="1"/>
  <c r="R35" i="2" s="1"/>
  <c r="R36" i="2" s="1"/>
  <c r="R37" i="2" s="1"/>
  <c r="R38" i="2" s="1"/>
  <c r="R39" i="2" s="1"/>
  <c r="R40" i="2" s="1"/>
  <c r="R41" i="2" s="1"/>
  <c r="R42" i="2" s="1"/>
  <c r="R43" i="2" s="1"/>
  <c r="R44" i="2" s="1"/>
  <c r="R45" i="2" s="1"/>
  <c r="R46" i="2" s="1"/>
  <c r="R47" i="2" s="1"/>
  <c r="R48" i="2" s="1"/>
  <c r="R49" i="2" s="1"/>
  <c r="R50" i="2" s="1"/>
  <c r="R51" i="2" s="1"/>
  <c r="R52" i="2" s="1"/>
  <c r="R53" i="2" s="1"/>
  <c r="R54" i="2" s="1"/>
  <c r="R55" i="2" s="1"/>
  <c r="R56" i="2" s="1"/>
  <c r="R57" i="2" s="1"/>
  <c r="R58" i="2" s="1"/>
  <c r="R59" i="2" s="1"/>
  <c r="R60" i="2" s="1"/>
  <c r="R61" i="2" s="1"/>
  <c r="R62" i="2" s="1"/>
  <c r="R63" i="2" s="1"/>
  <c r="R64" i="2" s="1"/>
  <c r="R65" i="2" s="1"/>
  <c r="R66" i="2" s="1"/>
  <c r="R67" i="2" s="1"/>
  <c r="R68" i="2" s="1"/>
  <c r="R69" i="2" s="1"/>
  <c r="R70" i="2" s="1"/>
  <c r="R71" i="2" s="1"/>
  <c r="R72" i="2" s="1"/>
  <c r="R73" i="2" s="1"/>
  <c r="R74" i="2" s="1"/>
  <c r="R75" i="2" s="1"/>
  <c r="R76" i="2" s="1"/>
  <c r="R77" i="2" s="1"/>
  <c r="R78" i="2" s="1"/>
  <c r="C48" i="3"/>
  <c r="D46" i="3"/>
  <c r="D45" i="3"/>
  <c r="D44" i="3"/>
  <c r="D43" i="3"/>
  <c r="D42" i="3"/>
  <c r="C47" i="3"/>
  <c r="C40" i="3"/>
  <c r="D38" i="3"/>
  <c r="D37" i="3"/>
  <c r="D36" i="3"/>
  <c r="D35" i="3"/>
  <c r="D34" i="3"/>
  <c r="D33" i="3"/>
  <c r="D32" i="3"/>
  <c r="D31" i="3"/>
  <c r="D30" i="3"/>
  <c r="D29" i="3"/>
  <c r="D28" i="3"/>
  <c r="D27" i="3"/>
  <c r="D26" i="3"/>
  <c r="D24" i="3"/>
  <c r="D23" i="3"/>
  <c r="D21" i="3"/>
  <c r="D20" i="3"/>
  <c r="D19" i="3"/>
  <c r="D18" i="3"/>
  <c r="D17" i="3"/>
  <c r="D16" i="3"/>
  <c r="D15" i="3"/>
  <c r="D14" i="3"/>
  <c r="D13" i="3"/>
  <c r="D12" i="3"/>
  <c r="D11" i="3"/>
  <c r="D10" i="3"/>
  <c r="D9" i="3"/>
  <c r="D8" i="3"/>
  <c r="D7" i="3"/>
  <c r="C39" i="3"/>
  <c r="P6" i="1"/>
  <c r="P7" i="1" s="1"/>
  <c r="P8" i="1" s="1"/>
  <c r="P9" i="1" s="1"/>
  <c r="P10" i="1" s="1"/>
  <c r="P11" i="1" s="1"/>
  <c r="P12" i="1" s="1"/>
  <c r="P13" i="1" s="1"/>
  <c r="P14" i="1" s="1"/>
  <c r="P15" i="1" s="1"/>
  <c r="P16" i="1" s="1"/>
  <c r="P17" i="1" s="1"/>
  <c r="P18" i="1" s="1"/>
  <c r="P19" i="1" s="1"/>
  <c r="P20" i="1" s="1"/>
  <c r="P21" i="1" s="1"/>
  <c r="P22" i="1" s="1"/>
  <c r="P23" i="1" s="1"/>
  <c r="P24" i="1" s="1"/>
  <c r="P25" i="1" s="1"/>
  <c r="P26" i="1" s="1"/>
  <c r="P27" i="1" s="1"/>
  <c r="P28" i="1" s="1"/>
  <c r="P29" i="1" s="1"/>
  <c r="P30" i="1" s="1"/>
  <c r="P31" i="1" s="1"/>
  <c r="P32" i="1" s="1"/>
  <c r="P33" i="1" s="1"/>
  <c r="P34" i="1" s="1"/>
  <c r="P35" i="1" s="1"/>
  <c r="P36" i="1" s="1"/>
  <c r="P37" i="1" s="1"/>
  <c r="P38" i="1" s="1"/>
  <c r="P39" i="1" s="1"/>
  <c r="P40" i="1" s="1"/>
  <c r="P41" i="1" s="1"/>
  <c r="P42" i="1" s="1"/>
  <c r="P43" i="1" s="1"/>
  <c r="P44" i="1" s="1"/>
  <c r="P45" i="1" s="1"/>
  <c r="P46" i="1" s="1"/>
  <c r="P47" i="1" s="1"/>
  <c r="P48" i="1" s="1"/>
  <c r="P49" i="1" s="1"/>
  <c r="P50" i="1" s="1"/>
  <c r="P51" i="1" s="1"/>
  <c r="P52" i="1" s="1"/>
  <c r="P53" i="1" s="1"/>
  <c r="P54" i="1" s="1"/>
  <c r="P55" i="1" s="1"/>
  <c r="P56" i="1" s="1"/>
  <c r="P57" i="1" s="1"/>
  <c r="P58" i="1" s="1"/>
  <c r="P59" i="1" s="1"/>
  <c r="P60" i="1" s="1"/>
  <c r="P61" i="1" s="1"/>
  <c r="P62" i="1" s="1"/>
  <c r="P63" i="1" s="1"/>
  <c r="P64" i="1" s="1"/>
  <c r="P65" i="1" s="1"/>
  <c r="P66" i="1" s="1"/>
  <c r="P67" i="1" s="1"/>
  <c r="P68" i="1" s="1"/>
  <c r="P69" i="1" s="1"/>
  <c r="P70" i="1" s="1"/>
  <c r="P71" i="1" s="1"/>
  <c r="P72" i="1" s="1"/>
  <c r="P73" i="1" s="1"/>
  <c r="P74" i="1" s="1"/>
  <c r="P75" i="1" s="1"/>
  <c r="P76" i="1" s="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8" i="1"/>
  <c r="R9" i="1"/>
  <c r="R7" i="1"/>
  <c r="R6" i="1"/>
  <c r="R5" i="1"/>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 i="2"/>
  <c r="I8" i="2"/>
  <c r="U8" i="2" s="1"/>
  <c r="I9" i="2"/>
  <c r="U9" i="2" s="1"/>
  <c r="I10" i="2"/>
  <c r="U10" i="2" s="1"/>
  <c r="I11" i="2"/>
  <c r="U11" i="2" s="1"/>
  <c r="I12" i="2"/>
  <c r="U12" i="2" s="1"/>
  <c r="I13" i="2"/>
  <c r="U13" i="2" s="1"/>
  <c r="I14" i="2"/>
  <c r="U14" i="2" s="1"/>
  <c r="I15" i="2"/>
  <c r="U15" i="2" s="1"/>
  <c r="I16" i="2"/>
  <c r="U16" i="2" s="1"/>
  <c r="I17" i="2"/>
  <c r="U17" i="2" s="1"/>
  <c r="I18" i="2"/>
  <c r="U18" i="2" s="1"/>
  <c r="I19" i="2"/>
  <c r="U19" i="2" s="1"/>
  <c r="I20" i="2"/>
  <c r="U20" i="2" s="1"/>
  <c r="I21" i="2"/>
  <c r="U21" i="2" s="1"/>
  <c r="I22" i="2"/>
  <c r="U22" i="2" s="1"/>
  <c r="I23" i="2"/>
  <c r="U23" i="2" s="1"/>
  <c r="I24" i="2"/>
  <c r="U24" i="2" s="1"/>
  <c r="I25" i="2"/>
  <c r="U25" i="2" s="1"/>
  <c r="I26" i="2"/>
  <c r="U26" i="2" s="1"/>
  <c r="I27" i="2"/>
  <c r="U27" i="2" s="1"/>
  <c r="I28" i="2"/>
  <c r="U28" i="2" s="1"/>
  <c r="I29" i="2"/>
  <c r="U29" i="2" s="1"/>
  <c r="I30" i="2"/>
  <c r="U30" i="2" s="1"/>
  <c r="I31" i="2"/>
  <c r="U31" i="2" s="1"/>
  <c r="I32" i="2"/>
  <c r="U32" i="2" s="1"/>
  <c r="I33" i="2"/>
  <c r="U33" i="2" s="1"/>
  <c r="I34" i="2"/>
  <c r="U34" i="2" s="1"/>
  <c r="I35" i="2"/>
  <c r="U35" i="2" s="1"/>
  <c r="I36" i="2"/>
  <c r="U36" i="2" s="1"/>
  <c r="I37" i="2"/>
  <c r="U37" i="2" s="1"/>
  <c r="I38" i="2"/>
  <c r="U38" i="2" s="1"/>
  <c r="I39" i="2"/>
  <c r="U39" i="2" s="1"/>
  <c r="I40" i="2"/>
  <c r="U40" i="2" s="1"/>
  <c r="I41" i="2"/>
  <c r="U41" i="2" s="1"/>
  <c r="I42" i="2"/>
  <c r="U42" i="2" s="1"/>
  <c r="I43" i="2"/>
  <c r="U43" i="2" s="1"/>
  <c r="I44" i="2"/>
  <c r="U44" i="2" s="1"/>
  <c r="I45" i="2"/>
  <c r="U45" i="2" s="1"/>
  <c r="I46" i="2"/>
  <c r="U46" i="2" s="1"/>
  <c r="I47" i="2"/>
  <c r="U47" i="2" s="1"/>
  <c r="I48" i="2"/>
  <c r="U48" i="2" s="1"/>
  <c r="I49" i="2"/>
  <c r="U49" i="2" s="1"/>
  <c r="I50" i="2"/>
  <c r="U50" i="2" s="1"/>
  <c r="I51" i="2"/>
  <c r="U51" i="2" s="1"/>
  <c r="I52" i="2"/>
  <c r="U52" i="2" s="1"/>
  <c r="I53" i="2"/>
  <c r="U53" i="2" s="1"/>
  <c r="I54" i="2"/>
  <c r="U54" i="2" s="1"/>
  <c r="I55" i="2"/>
  <c r="U55" i="2" s="1"/>
  <c r="I56" i="2"/>
  <c r="U56" i="2" s="1"/>
  <c r="I57" i="2"/>
  <c r="U57" i="2" s="1"/>
  <c r="I58" i="2"/>
  <c r="U58" i="2" s="1"/>
  <c r="I59" i="2"/>
  <c r="U59" i="2" s="1"/>
  <c r="I60" i="2"/>
  <c r="U60" i="2" s="1"/>
  <c r="I61" i="2"/>
  <c r="U61" i="2" s="1"/>
  <c r="I62" i="2"/>
  <c r="U62" i="2" s="1"/>
  <c r="I63" i="2"/>
  <c r="U63" i="2" s="1"/>
  <c r="I64" i="2"/>
  <c r="U64" i="2" s="1"/>
  <c r="I65" i="2"/>
  <c r="U65" i="2" s="1"/>
  <c r="I66" i="2"/>
  <c r="U66" i="2" s="1"/>
  <c r="I67" i="2"/>
  <c r="U67" i="2" s="1"/>
  <c r="I68" i="2"/>
  <c r="U68" i="2" s="1"/>
  <c r="I69" i="2"/>
  <c r="U69" i="2" s="1"/>
  <c r="I70" i="2"/>
  <c r="U70" i="2" s="1"/>
  <c r="I71" i="2"/>
  <c r="U71" i="2" s="1"/>
  <c r="I72" i="2"/>
  <c r="U72" i="2" s="1"/>
  <c r="I73" i="2"/>
  <c r="U73" i="2" s="1"/>
  <c r="I74" i="2"/>
  <c r="U74" i="2" s="1"/>
  <c r="I75" i="2"/>
  <c r="U75" i="2" s="1"/>
  <c r="I76" i="2"/>
  <c r="U76" i="2" s="1"/>
  <c r="I77" i="2"/>
  <c r="U77" i="2" s="1"/>
  <c r="I78" i="2"/>
  <c r="U78" i="2" s="1"/>
  <c r="I7" i="2"/>
  <c r="U7" i="2" s="1"/>
  <c r="H8" i="2"/>
  <c r="W8" i="2" s="1"/>
  <c r="H9" i="2"/>
  <c r="W9" i="2" s="1"/>
  <c r="H10" i="2"/>
  <c r="W10" i="2" s="1"/>
  <c r="H11" i="2"/>
  <c r="W11" i="2" s="1"/>
  <c r="H12" i="2"/>
  <c r="W12" i="2" s="1"/>
  <c r="H13" i="2"/>
  <c r="W13" i="2" s="1"/>
  <c r="H14" i="2"/>
  <c r="W14" i="2" s="1"/>
  <c r="H15" i="2"/>
  <c r="W15" i="2" s="1"/>
  <c r="H16" i="2"/>
  <c r="W16" i="2" s="1"/>
  <c r="H17" i="2"/>
  <c r="W17" i="2" s="1"/>
  <c r="H18" i="2"/>
  <c r="W18" i="2" s="1"/>
  <c r="H19" i="2"/>
  <c r="W19" i="2" s="1"/>
  <c r="H20" i="2"/>
  <c r="W20" i="2" s="1"/>
  <c r="H21" i="2"/>
  <c r="W21" i="2" s="1"/>
  <c r="H22" i="2"/>
  <c r="W22" i="2" s="1"/>
  <c r="H23" i="2"/>
  <c r="W23" i="2" s="1"/>
  <c r="H24" i="2"/>
  <c r="W24" i="2" s="1"/>
  <c r="H25" i="2"/>
  <c r="W25" i="2" s="1"/>
  <c r="H26" i="2"/>
  <c r="W26" i="2" s="1"/>
  <c r="H27" i="2"/>
  <c r="W27" i="2" s="1"/>
  <c r="H28" i="2"/>
  <c r="W28" i="2" s="1"/>
  <c r="H29" i="2"/>
  <c r="W29" i="2" s="1"/>
  <c r="H30" i="2"/>
  <c r="W30" i="2" s="1"/>
  <c r="H31" i="2"/>
  <c r="W31" i="2" s="1"/>
  <c r="H32" i="2"/>
  <c r="W32" i="2" s="1"/>
  <c r="H33" i="2"/>
  <c r="W33" i="2" s="1"/>
  <c r="H34" i="2"/>
  <c r="W34" i="2" s="1"/>
  <c r="H35" i="2"/>
  <c r="W35" i="2" s="1"/>
  <c r="H36" i="2"/>
  <c r="W36" i="2" s="1"/>
  <c r="H37" i="2"/>
  <c r="W37" i="2" s="1"/>
  <c r="H38" i="2"/>
  <c r="W38" i="2" s="1"/>
  <c r="H39" i="2"/>
  <c r="W39" i="2" s="1"/>
  <c r="H40" i="2"/>
  <c r="W40" i="2" s="1"/>
  <c r="H41" i="2"/>
  <c r="W41" i="2" s="1"/>
  <c r="H42" i="2"/>
  <c r="W42" i="2" s="1"/>
  <c r="H43" i="2"/>
  <c r="W43" i="2" s="1"/>
  <c r="H44" i="2"/>
  <c r="W44" i="2" s="1"/>
  <c r="H45" i="2"/>
  <c r="W45" i="2" s="1"/>
  <c r="H46" i="2"/>
  <c r="W46" i="2" s="1"/>
  <c r="H47" i="2"/>
  <c r="W47" i="2" s="1"/>
  <c r="H48" i="2"/>
  <c r="W48" i="2" s="1"/>
  <c r="H49" i="2"/>
  <c r="W49" i="2" s="1"/>
  <c r="H50" i="2"/>
  <c r="W50" i="2" s="1"/>
  <c r="H51" i="2"/>
  <c r="W51" i="2" s="1"/>
  <c r="H52" i="2"/>
  <c r="W52" i="2" s="1"/>
  <c r="H53" i="2"/>
  <c r="W53" i="2" s="1"/>
  <c r="H54" i="2"/>
  <c r="W54" i="2" s="1"/>
  <c r="H55" i="2"/>
  <c r="W55" i="2" s="1"/>
  <c r="H56" i="2"/>
  <c r="W56" i="2" s="1"/>
  <c r="H57" i="2"/>
  <c r="W57" i="2" s="1"/>
  <c r="H58" i="2"/>
  <c r="W58" i="2" s="1"/>
  <c r="H59" i="2"/>
  <c r="W59" i="2" s="1"/>
  <c r="H60" i="2"/>
  <c r="W60" i="2" s="1"/>
  <c r="H61" i="2"/>
  <c r="W61" i="2" s="1"/>
  <c r="H62" i="2"/>
  <c r="W62" i="2" s="1"/>
  <c r="H63" i="2"/>
  <c r="W63" i="2" s="1"/>
  <c r="H64" i="2"/>
  <c r="W64" i="2" s="1"/>
  <c r="H65" i="2"/>
  <c r="W65" i="2" s="1"/>
  <c r="H66" i="2"/>
  <c r="W66" i="2" s="1"/>
  <c r="H67" i="2"/>
  <c r="W67" i="2" s="1"/>
  <c r="H68" i="2"/>
  <c r="W68" i="2" s="1"/>
  <c r="H69" i="2"/>
  <c r="W69" i="2" s="1"/>
  <c r="H70" i="2"/>
  <c r="W70" i="2" s="1"/>
  <c r="H71" i="2"/>
  <c r="W71" i="2" s="1"/>
  <c r="H72" i="2"/>
  <c r="W72" i="2" s="1"/>
  <c r="H73" i="2"/>
  <c r="W73" i="2" s="1"/>
  <c r="H74" i="2"/>
  <c r="W74" i="2" s="1"/>
  <c r="H75" i="2"/>
  <c r="W75" i="2" s="1"/>
  <c r="H76" i="2"/>
  <c r="W76" i="2" s="1"/>
  <c r="H77" i="2"/>
  <c r="W77" i="2" s="1"/>
  <c r="H78" i="2"/>
  <c r="W78" i="2" s="1"/>
  <c r="H7" i="2"/>
  <c r="W7" i="2" s="1"/>
  <c r="G8" i="2"/>
  <c r="V8" i="2" s="1"/>
  <c r="G9" i="2"/>
  <c r="V9" i="2" s="1"/>
  <c r="G10" i="2"/>
  <c r="V10" i="2" s="1"/>
  <c r="G11" i="2"/>
  <c r="V11" i="2" s="1"/>
  <c r="G12" i="2"/>
  <c r="V12" i="2" s="1"/>
  <c r="G13" i="2"/>
  <c r="G14" i="2"/>
  <c r="G15" i="2"/>
  <c r="V15" i="2" s="1"/>
  <c r="G16" i="2"/>
  <c r="V16" i="2" s="1"/>
  <c r="G17" i="2"/>
  <c r="V17" i="2" s="1"/>
  <c r="G18" i="2"/>
  <c r="G19" i="2"/>
  <c r="V19" i="2" s="1"/>
  <c r="G20" i="2"/>
  <c r="V20" i="2" s="1"/>
  <c r="G21" i="2"/>
  <c r="V21" i="2" s="1"/>
  <c r="G22" i="2"/>
  <c r="V22" i="2" s="1"/>
  <c r="G23" i="2"/>
  <c r="V23" i="2" s="1"/>
  <c r="G24" i="2"/>
  <c r="V24" i="2" s="1"/>
  <c r="G25" i="2"/>
  <c r="V25" i="2" s="1"/>
  <c r="G26" i="2"/>
  <c r="V26" i="2" s="1"/>
  <c r="G27" i="2"/>
  <c r="V27" i="2" s="1"/>
  <c r="G28" i="2"/>
  <c r="V28" i="2" s="1"/>
  <c r="G29" i="2"/>
  <c r="G30" i="2"/>
  <c r="G31" i="2"/>
  <c r="V31" i="2" s="1"/>
  <c r="G32" i="2"/>
  <c r="V32" i="2" s="1"/>
  <c r="G33" i="2"/>
  <c r="V33" i="2" s="1"/>
  <c r="G34" i="2"/>
  <c r="G35" i="2"/>
  <c r="V35" i="2" s="1"/>
  <c r="G36" i="2"/>
  <c r="V36" i="2" s="1"/>
  <c r="G37" i="2"/>
  <c r="V37" i="2" s="1"/>
  <c r="G38" i="2"/>
  <c r="V38" i="2" s="1"/>
  <c r="G39" i="2"/>
  <c r="V39" i="2" s="1"/>
  <c r="G40" i="2"/>
  <c r="V40" i="2" s="1"/>
  <c r="G41" i="2"/>
  <c r="V41" i="2" s="1"/>
  <c r="G42" i="2"/>
  <c r="V42" i="2" s="1"/>
  <c r="G43" i="2"/>
  <c r="V43" i="2" s="1"/>
  <c r="G44" i="2"/>
  <c r="V44" i="2" s="1"/>
  <c r="G45" i="2"/>
  <c r="G46" i="2"/>
  <c r="G47" i="2"/>
  <c r="V47" i="2" s="1"/>
  <c r="G48" i="2"/>
  <c r="V48" i="2" s="1"/>
  <c r="G49" i="2"/>
  <c r="V49" i="2" s="1"/>
  <c r="G50" i="2"/>
  <c r="G51" i="2"/>
  <c r="V51" i="2" s="1"/>
  <c r="G52" i="2"/>
  <c r="V52" i="2" s="1"/>
  <c r="G53" i="2"/>
  <c r="V53" i="2" s="1"/>
  <c r="G54" i="2"/>
  <c r="V54" i="2" s="1"/>
  <c r="G55" i="2"/>
  <c r="V55" i="2" s="1"/>
  <c r="G56" i="2"/>
  <c r="V56" i="2" s="1"/>
  <c r="G57" i="2"/>
  <c r="V57" i="2" s="1"/>
  <c r="G58" i="2"/>
  <c r="V58" i="2" s="1"/>
  <c r="G59" i="2"/>
  <c r="V59" i="2" s="1"/>
  <c r="G60" i="2"/>
  <c r="V60" i="2" s="1"/>
  <c r="G61" i="2"/>
  <c r="G62" i="2"/>
  <c r="G63" i="2"/>
  <c r="V63" i="2" s="1"/>
  <c r="G64" i="2"/>
  <c r="V64" i="2" s="1"/>
  <c r="G65" i="2"/>
  <c r="V65" i="2" s="1"/>
  <c r="G66" i="2"/>
  <c r="G67" i="2"/>
  <c r="V67" i="2" s="1"/>
  <c r="G68" i="2"/>
  <c r="V68" i="2" s="1"/>
  <c r="G69" i="2"/>
  <c r="V69" i="2" s="1"/>
  <c r="G70" i="2"/>
  <c r="V70" i="2" s="1"/>
  <c r="G71" i="2"/>
  <c r="V71" i="2" s="1"/>
  <c r="G72" i="2"/>
  <c r="V72" i="2" s="1"/>
  <c r="G73" i="2"/>
  <c r="V73" i="2" s="1"/>
  <c r="G74" i="2"/>
  <c r="V74" i="2" s="1"/>
  <c r="G75" i="2"/>
  <c r="V75" i="2" s="1"/>
  <c r="G76" i="2"/>
  <c r="V76" i="2" s="1"/>
  <c r="G77" i="2"/>
  <c r="G78" i="2"/>
  <c r="G7" i="2"/>
  <c r="V7" i="2" s="1"/>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T61" i="2" s="1"/>
  <c r="F62" i="2"/>
  <c r="F63" i="2"/>
  <c r="F64" i="2"/>
  <c r="F65" i="2"/>
  <c r="F66" i="2"/>
  <c r="F67" i="2"/>
  <c r="F68" i="2"/>
  <c r="F69" i="2"/>
  <c r="F70" i="2"/>
  <c r="F71" i="2"/>
  <c r="F72" i="2"/>
  <c r="F73" i="2"/>
  <c r="F74" i="2"/>
  <c r="F75" i="2"/>
  <c r="F76" i="2"/>
  <c r="F77" i="2"/>
  <c r="T77" i="2" s="1"/>
  <c r="F78" i="2"/>
  <c r="F7" i="2"/>
  <c r="E8" i="2"/>
  <c r="E9" i="2"/>
  <c r="E10" i="2"/>
  <c r="E11" i="2"/>
  <c r="E12" i="2"/>
  <c r="E13" i="2"/>
  <c r="E14" i="2"/>
  <c r="E15" i="2"/>
  <c r="T15" i="2" s="1"/>
  <c r="E16" i="2"/>
  <c r="T16" i="2" s="1"/>
  <c r="E17" i="2"/>
  <c r="E18" i="2"/>
  <c r="E19" i="2"/>
  <c r="T19" i="2" s="1"/>
  <c r="E20" i="2"/>
  <c r="E21" i="2"/>
  <c r="T21" i="2" s="1"/>
  <c r="E22" i="2"/>
  <c r="T22" i="2" s="1"/>
  <c r="E23" i="2"/>
  <c r="E24" i="2"/>
  <c r="T24" i="2" s="1"/>
  <c r="E25" i="2"/>
  <c r="E26" i="2"/>
  <c r="T26" i="2" s="1"/>
  <c r="E27" i="2"/>
  <c r="E28" i="2"/>
  <c r="E29" i="2"/>
  <c r="E30" i="2"/>
  <c r="E31" i="2"/>
  <c r="T31" i="2" s="1"/>
  <c r="E32" i="2"/>
  <c r="T32" i="2" s="1"/>
  <c r="E33" i="2"/>
  <c r="E34" i="2"/>
  <c r="E35" i="2"/>
  <c r="T35" i="2" s="1"/>
  <c r="E36" i="2"/>
  <c r="E37" i="2"/>
  <c r="T37" i="2" s="1"/>
  <c r="E38" i="2"/>
  <c r="T38" i="2" s="1"/>
  <c r="E39" i="2"/>
  <c r="E40" i="2"/>
  <c r="T40" i="2" s="1"/>
  <c r="E41" i="2"/>
  <c r="E42" i="2"/>
  <c r="E43" i="2"/>
  <c r="E44" i="2"/>
  <c r="E45" i="2"/>
  <c r="E46" i="2"/>
  <c r="E47" i="2"/>
  <c r="T47" i="2" s="1"/>
  <c r="E48" i="2"/>
  <c r="T48" i="2" s="1"/>
  <c r="E49" i="2"/>
  <c r="E50" i="2"/>
  <c r="E51" i="2"/>
  <c r="T51" i="2" s="1"/>
  <c r="E52" i="2"/>
  <c r="E53" i="2"/>
  <c r="T53" i="2" s="1"/>
  <c r="E54" i="2"/>
  <c r="T54" i="2" s="1"/>
  <c r="E55" i="2"/>
  <c r="E56" i="2"/>
  <c r="T56" i="2" s="1"/>
  <c r="E57" i="2"/>
  <c r="E58" i="2"/>
  <c r="E59" i="2"/>
  <c r="E60" i="2"/>
  <c r="E61" i="2"/>
  <c r="E62" i="2"/>
  <c r="E63" i="2"/>
  <c r="T63" i="2" s="1"/>
  <c r="E64" i="2"/>
  <c r="T64" i="2" s="1"/>
  <c r="E65" i="2"/>
  <c r="E66" i="2"/>
  <c r="E67" i="2"/>
  <c r="T67" i="2" s="1"/>
  <c r="E68" i="2"/>
  <c r="E69" i="2"/>
  <c r="T69" i="2" s="1"/>
  <c r="E70" i="2"/>
  <c r="T70" i="2" s="1"/>
  <c r="E71" i="2"/>
  <c r="E72" i="2"/>
  <c r="T72" i="2" s="1"/>
  <c r="E73" i="2"/>
  <c r="E74" i="2"/>
  <c r="E75" i="2"/>
  <c r="E76" i="2"/>
  <c r="E77" i="2"/>
  <c r="E78" i="2"/>
  <c r="D9" i="2"/>
  <c r="S9" i="2" s="1"/>
  <c r="D10" i="2"/>
  <c r="S10" i="2" s="1"/>
  <c r="D11" i="2"/>
  <c r="S11" i="2" s="1"/>
  <c r="D12" i="2"/>
  <c r="S12" i="2" s="1"/>
  <c r="D13" i="2"/>
  <c r="S13" i="2" s="1"/>
  <c r="D14" i="2"/>
  <c r="S14" i="2" s="1"/>
  <c r="D15" i="2"/>
  <c r="S15" i="2" s="1"/>
  <c r="D16" i="2"/>
  <c r="S16" i="2" s="1"/>
  <c r="D17" i="2"/>
  <c r="S17" i="2" s="1"/>
  <c r="D18" i="2"/>
  <c r="S18" i="2" s="1"/>
  <c r="D19" i="2"/>
  <c r="S19" i="2" s="1"/>
  <c r="D20" i="2"/>
  <c r="S20" i="2" s="1"/>
  <c r="D21" i="2"/>
  <c r="S21" i="2" s="1"/>
  <c r="D22" i="2"/>
  <c r="S22" i="2" s="1"/>
  <c r="D23" i="2"/>
  <c r="S23" i="2" s="1"/>
  <c r="D24" i="2"/>
  <c r="S24" i="2" s="1"/>
  <c r="D25" i="2"/>
  <c r="S25" i="2" s="1"/>
  <c r="D26" i="2"/>
  <c r="S26" i="2" s="1"/>
  <c r="D27" i="2"/>
  <c r="O27" i="2" s="1"/>
  <c r="D28" i="2"/>
  <c r="S28" i="2" s="1"/>
  <c r="D29" i="2"/>
  <c r="S29" i="2" s="1"/>
  <c r="D30" i="2"/>
  <c r="S30" i="2" s="1"/>
  <c r="D31" i="2"/>
  <c r="S31" i="2" s="1"/>
  <c r="D32" i="2"/>
  <c r="S32" i="2" s="1"/>
  <c r="D33" i="2"/>
  <c r="S33" i="2" s="1"/>
  <c r="D34" i="2"/>
  <c r="S34" i="2" s="1"/>
  <c r="D35" i="2"/>
  <c r="S35" i="2" s="1"/>
  <c r="D36" i="2"/>
  <c r="S36" i="2" s="1"/>
  <c r="D37" i="2"/>
  <c r="S37" i="2" s="1"/>
  <c r="D38" i="2"/>
  <c r="S38" i="2" s="1"/>
  <c r="D39" i="2"/>
  <c r="S39" i="2" s="1"/>
  <c r="D40" i="2"/>
  <c r="S40" i="2" s="1"/>
  <c r="D41" i="2"/>
  <c r="S41" i="2" s="1"/>
  <c r="D42" i="2"/>
  <c r="S42" i="2" s="1"/>
  <c r="D43" i="2"/>
  <c r="S43" i="2" s="1"/>
  <c r="D44" i="2"/>
  <c r="S44" i="2" s="1"/>
  <c r="D45" i="2"/>
  <c r="S45" i="2" s="1"/>
  <c r="D46" i="2"/>
  <c r="S46" i="2" s="1"/>
  <c r="D47" i="2"/>
  <c r="S47" i="2" s="1"/>
  <c r="D48" i="2"/>
  <c r="S48" i="2" s="1"/>
  <c r="D49" i="2"/>
  <c r="S49" i="2" s="1"/>
  <c r="D50" i="2"/>
  <c r="S50" i="2" s="1"/>
  <c r="D51" i="2"/>
  <c r="S51" i="2" s="1"/>
  <c r="D52" i="2"/>
  <c r="S52" i="2" s="1"/>
  <c r="D53" i="2"/>
  <c r="S53" i="2" s="1"/>
  <c r="D54" i="2"/>
  <c r="S54" i="2" s="1"/>
  <c r="D55" i="2"/>
  <c r="S55" i="2" s="1"/>
  <c r="D56" i="2"/>
  <c r="S56" i="2" s="1"/>
  <c r="D57" i="2"/>
  <c r="S57" i="2" s="1"/>
  <c r="D58" i="2"/>
  <c r="S58" i="2" s="1"/>
  <c r="D59" i="2"/>
  <c r="S59" i="2" s="1"/>
  <c r="D60" i="2"/>
  <c r="S60" i="2" s="1"/>
  <c r="D61" i="2"/>
  <c r="S61" i="2" s="1"/>
  <c r="D62" i="2"/>
  <c r="S62" i="2" s="1"/>
  <c r="D63" i="2"/>
  <c r="S63" i="2" s="1"/>
  <c r="D64" i="2"/>
  <c r="S64" i="2" s="1"/>
  <c r="D65" i="2"/>
  <c r="S65" i="2" s="1"/>
  <c r="D66" i="2"/>
  <c r="S66" i="2" s="1"/>
  <c r="D67" i="2"/>
  <c r="S67" i="2" s="1"/>
  <c r="D68" i="2"/>
  <c r="S68" i="2" s="1"/>
  <c r="D69" i="2"/>
  <c r="S69" i="2" s="1"/>
  <c r="D70" i="2"/>
  <c r="S70" i="2" s="1"/>
  <c r="D71" i="2"/>
  <c r="S71" i="2" s="1"/>
  <c r="D72" i="2"/>
  <c r="S72" i="2" s="1"/>
  <c r="D73" i="2"/>
  <c r="S73" i="2" s="1"/>
  <c r="D74" i="2"/>
  <c r="S74" i="2" s="1"/>
  <c r="D75" i="2"/>
  <c r="S75" i="2" s="1"/>
  <c r="D76" i="2"/>
  <c r="S76" i="2" s="1"/>
  <c r="D77" i="2"/>
  <c r="S77" i="2" s="1"/>
  <c r="D78" i="2"/>
  <c r="S78" i="2" s="1"/>
  <c r="D8" i="2"/>
  <c r="S8" i="2" s="1"/>
  <c r="E7" i="2"/>
  <c r="T7" i="2" s="1"/>
  <c r="D7" i="2"/>
  <c r="S7" i="2" s="1"/>
  <c r="C8" i="2"/>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N76" i="1"/>
  <c r="N75" i="1"/>
  <c r="N74" i="1"/>
  <c r="N73" i="1"/>
  <c r="N72" i="1"/>
  <c r="N71" i="1"/>
  <c r="N70" i="1"/>
  <c r="N69" i="1"/>
  <c r="N68" i="1"/>
  <c r="N67" i="1"/>
  <c r="N66" i="1"/>
  <c r="N65" i="1"/>
  <c r="N64" i="1"/>
  <c r="N63" i="1"/>
  <c r="N62" i="1"/>
  <c r="N61" i="1"/>
  <c r="N60" i="1"/>
  <c r="N59" i="1"/>
  <c r="N58" i="1"/>
  <c r="N57" i="1"/>
  <c r="N56" i="1"/>
  <c r="N55" i="1"/>
  <c r="N54" i="1"/>
  <c r="N53" i="1"/>
  <c r="B75" i="1"/>
  <c r="B76" i="1" s="1"/>
  <c r="B65" i="1"/>
  <c r="B66" i="1"/>
  <c r="B67" i="1"/>
  <c r="B68" i="1" s="1"/>
  <c r="B69" i="1" s="1"/>
  <c r="B70" i="1" s="1"/>
  <c r="B71" i="1" s="1"/>
  <c r="B72" i="1" s="1"/>
  <c r="B73" i="1" s="1"/>
  <c r="B74" i="1" s="1"/>
  <c r="B54" i="1"/>
  <c r="B55" i="1" s="1"/>
  <c r="B56" i="1" s="1"/>
  <c r="B57" i="1" s="1"/>
  <c r="B58" i="1" s="1"/>
  <c r="B59" i="1" s="1"/>
  <c r="B60" i="1" s="1"/>
  <c r="B61" i="1" s="1"/>
  <c r="B62" i="1" s="1"/>
  <c r="B63" i="1" s="1"/>
  <c r="B64" i="1" s="1"/>
  <c r="N52" i="1"/>
  <c r="N51" i="1"/>
  <c r="N50" i="1"/>
  <c r="N49" i="1"/>
  <c r="N48" i="1"/>
  <c r="N47" i="1"/>
  <c r="N46" i="1"/>
  <c r="N45" i="1"/>
  <c r="N44" i="1"/>
  <c r="N43" i="1"/>
  <c r="N42" i="1"/>
  <c r="N41" i="1"/>
  <c r="N40" i="1"/>
  <c r="B41" i="1"/>
  <c r="B42" i="1" s="1"/>
  <c r="B43" i="1" s="1"/>
  <c r="B44" i="1" s="1"/>
  <c r="B45" i="1" s="1"/>
  <c r="B46" i="1" s="1"/>
  <c r="B47" i="1" s="1"/>
  <c r="B48" i="1" s="1"/>
  <c r="B49" i="1" s="1"/>
  <c r="B50" i="1" s="1"/>
  <c r="B51" i="1" s="1"/>
  <c r="B52" i="1" s="1"/>
  <c r="B53" i="1" s="1"/>
  <c r="N39" i="1"/>
  <c r="N38" i="1"/>
  <c r="N37" i="1"/>
  <c r="N36" i="1"/>
  <c r="N35" i="1"/>
  <c r="N34" i="1"/>
  <c r="N33" i="1"/>
  <c r="N32" i="1"/>
  <c r="N31" i="1"/>
  <c r="N30" i="1"/>
  <c r="N29" i="1"/>
  <c r="N28" i="1"/>
  <c r="B24" i="1"/>
  <c r="B25" i="1"/>
  <c r="B26" i="1"/>
  <c r="B27" i="1" s="1"/>
  <c r="B28" i="1" s="1"/>
  <c r="B29" i="1" s="1"/>
  <c r="B30" i="1" s="1"/>
  <c r="B31" i="1" s="1"/>
  <c r="B32" i="1" s="1"/>
  <c r="B33" i="1" s="1"/>
  <c r="B34" i="1" s="1"/>
  <c r="B35" i="1" s="1"/>
  <c r="B36" i="1" s="1"/>
  <c r="B37" i="1" s="1"/>
  <c r="B38" i="1" s="1"/>
  <c r="B39" i="1" s="1"/>
  <c r="B40" i="1" s="1"/>
  <c r="B23" i="1"/>
  <c r="B22" i="1"/>
  <c r="N6" i="1"/>
  <c r="N7" i="1"/>
  <c r="N8" i="1"/>
  <c r="N9" i="1"/>
  <c r="N10" i="1"/>
  <c r="N11" i="1"/>
  <c r="N12" i="1"/>
  <c r="N13" i="1"/>
  <c r="N14" i="1"/>
  <c r="N15" i="1"/>
  <c r="N16" i="1"/>
  <c r="N17" i="1"/>
  <c r="N18" i="1"/>
  <c r="N19" i="1"/>
  <c r="N20" i="1"/>
  <c r="N21" i="1"/>
  <c r="N22" i="1"/>
  <c r="N23" i="1"/>
  <c r="N24" i="1"/>
  <c r="N25" i="1"/>
  <c r="N26" i="1"/>
  <c r="N27" i="1"/>
  <c r="N5" i="1"/>
  <c r="B7" i="1"/>
  <c r="B8" i="1" s="1"/>
  <c r="B9" i="1" s="1"/>
  <c r="B10" i="1" s="1"/>
  <c r="B11" i="1" s="1"/>
  <c r="B12" i="1" s="1"/>
  <c r="B13" i="1" s="1"/>
  <c r="B14" i="1" s="1"/>
  <c r="B15" i="1" s="1"/>
  <c r="B16" i="1" s="1"/>
  <c r="B17" i="1" s="1"/>
  <c r="B18" i="1" s="1"/>
  <c r="B19" i="1" s="1"/>
  <c r="B20" i="1" s="1"/>
  <c r="B21" i="1" s="1"/>
  <c r="B6" i="1"/>
  <c r="T8" i="2" l="1"/>
  <c r="T30" i="2"/>
  <c r="T78" i="2"/>
  <c r="T46" i="2"/>
  <c r="T14" i="2"/>
  <c r="T45" i="2"/>
  <c r="T29" i="2"/>
  <c r="T13" i="2"/>
  <c r="T66" i="2"/>
  <c r="T50" i="2"/>
  <c r="T34" i="2"/>
  <c r="T18" i="2"/>
  <c r="V66" i="2"/>
  <c r="Y66" i="2" s="1"/>
  <c r="V50" i="2"/>
  <c r="V34" i="2"/>
  <c r="Y34" i="2" s="1"/>
  <c r="V18" i="2"/>
  <c r="T65" i="2"/>
  <c r="Y65" i="2" s="1"/>
  <c r="T49" i="2"/>
  <c r="Y49" i="2" s="1"/>
  <c r="T33" i="2"/>
  <c r="Y33" i="2" s="1"/>
  <c r="T17" i="2"/>
  <c r="Y17" i="2" s="1"/>
  <c r="T75" i="2"/>
  <c r="Y75" i="2" s="1"/>
  <c r="T59" i="2"/>
  <c r="Y59" i="2" s="1"/>
  <c r="Y8" i="2"/>
  <c r="Y63" i="2"/>
  <c r="Y31" i="2"/>
  <c r="Y54" i="2"/>
  <c r="Y38" i="2"/>
  <c r="Y22" i="2"/>
  <c r="T76" i="2"/>
  <c r="Y76" i="2" s="1"/>
  <c r="T60" i="2"/>
  <c r="Y60" i="2" s="1"/>
  <c r="T44" i="2"/>
  <c r="Y44" i="2" s="1"/>
  <c r="T28" i="2"/>
  <c r="Y28" i="2" s="1"/>
  <c r="T12" i="2"/>
  <c r="Y12" i="2" s="1"/>
  <c r="T68" i="2"/>
  <c r="Y68" i="2" s="1"/>
  <c r="T52" i="2"/>
  <c r="Y52" i="2" s="1"/>
  <c r="T36" i="2"/>
  <c r="Y36" i="2" s="1"/>
  <c r="T20" i="2"/>
  <c r="Y20" i="2" s="1"/>
  <c r="Y15" i="2"/>
  <c r="V29" i="2"/>
  <c r="T43" i="2"/>
  <c r="Y43" i="2" s="1"/>
  <c r="T27" i="2"/>
  <c r="T11" i="2"/>
  <c r="Y11" i="2" s="1"/>
  <c r="Y47" i="2"/>
  <c r="V45" i="2"/>
  <c r="Y45" i="2" s="1"/>
  <c r="O74" i="2"/>
  <c r="O58" i="2"/>
  <c r="O42" i="2"/>
  <c r="O10" i="2"/>
  <c r="V77" i="2"/>
  <c r="Y77" i="2" s="1"/>
  <c r="Y70" i="2"/>
  <c r="T73" i="2"/>
  <c r="Y73" i="2" s="1"/>
  <c r="T57" i="2"/>
  <c r="Y57" i="2" s="1"/>
  <c r="T41" i="2"/>
  <c r="Y41" i="2" s="1"/>
  <c r="T25" i="2"/>
  <c r="Y25" i="2" s="1"/>
  <c r="T9" i="2"/>
  <c r="Y9" i="2" s="1"/>
  <c r="V13" i="2"/>
  <c r="Y13" i="2" s="1"/>
  <c r="O48" i="2"/>
  <c r="V61" i="2"/>
  <c r="Y61" i="2" s="1"/>
  <c r="T71" i="2"/>
  <c r="Y71" i="2" s="1"/>
  <c r="T55" i="2"/>
  <c r="Y55" i="2" s="1"/>
  <c r="T39" i="2"/>
  <c r="Y39" i="2" s="1"/>
  <c r="T23" i="2"/>
  <c r="Y23" i="2" s="1"/>
  <c r="V78" i="2"/>
  <c r="Y78" i="2" s="1"/>
  <c r="V62" i="2"/>
  <c r="V46" i="2"/>
  <c r="V30" i="2"/>
  <c r="Y30" i="2" s="1"/>
  <c r="V14" i="2"/>
  <c r="Y14" i="2" s="1"/>
  <c r="Y51" i="2"/>
  <c r="Y37" i="2"/>
  <c r="Y21" i="2"/>
  <c r="Y56" i="2"/>
  <c r="Y24" i="2"/>
  <c r="Y29" i="2"/>
  <c r="Y26" i="2"/>
  <c r="Y72" i="2"/>
  <c r="Y40" i="2"/>
  <c r="Y69" i="2"/>
  <c r="Y35" i="2"/>
  <c r="Y50" i="2"/>
  <c r="Y53" i="2"/>
  <c r="Y19" i="2"/>
  <c r="Y64" i="2"/>
  <c r="Y48" i="2"/>
  <c r="Y32" i="2"/>
  <c r="Y16" i="2"/>
  <c r="Y7" i="2"/>
  <c r="Y67" i="2"/>
  <c r="O57" i="2"/>
  <c r="O25" i="2"/>
  <c r="O73" i="2"/>
  <c r="O9" i="2"/>
  <c r="O62" i="2"/>
  <c r="T62" i="2"/>
  <c r="S27" i="2"/>
  <c r="O41" i="2"/>
  <c r="O77" i="2"/>
  <c r="O61" i="2"/>
  <c r="O45" i="2"/>
  <c r="O29" i="2"/>
  <c r="O13" i="2"/>
  <c r="O26" i="2"/>
  <c r="O28" i="2"/>
  <c r="O75" i="2"/>
  <c r="O59" i="2"/>
  <c r="O11" i="2"/>
  <c r="T58" i="2"/>
  <c r="Y58" i="2" s="1"/>
  <c r="T10" i="2"/>
  <c r="Y10" i="2" s="1"/>
  <c r="T74" i="2"/>
  <c r="Y74" i="2" s="1"/>
  <c r="T42" i="2"/>
  <c r="Y42" i="2" s="1"/>
  <c r="O17" i="2"/>
  <c r="O16" i="2"/>
  <c r="O7" i="2"/>
  <c r="O8" i="2"/>
  <c r="O46" i="2"/>
  <c r="O30" i="2"/>
  <c r="O14" i="2"/>
  <c r="O76" i="2"/>
  <c r="O60" i="2"/>
  <c r="O12" i="2"/>
  <c r="O63" i="2"/>
  <c r="O47" i="2"/>
  <c r="O31" i="2"/>
  <c r="O15" i="2"/>
  <c r="O78" i="2"/>
  <c r="O44" i="2"/>
  <c r="O43" i="2"/>
  <c r="O34" i="2"/>
  <c r="O33" i="2"/>
  <c r="O19" i="2"/>
  <c r="O64" i="2"/>
  <c r="O36" i="2"/>
  <c r="O67" i="2"/>
  <c r="O66" i="2"/>
  <c r="O68" i="2"/>
  <c r="O20" i="2"/>
  <c r="O50" i="2"/>
  <c r="O51" i="2"/>
  <c r="O35" i="2"/>
  <c r="O49" i="2"/>
  <c r="O18" i="2"/>
  <c r="O32" i="2"/>
  <c r="O52" i="2"/>
  <c r="O65" i="2"/>
  <c r="O72" i="2"/>
  <c r="O56" i="2"/>
  <c r="O40" i="2"/>
  <c r="O24" i="2"/>
  <c r="O71" i="2"/>
  <c r="O55" i="2"/>
  <c r="O39" i="2"/>
  <c r="O23" i="2"/>
  <c r="O70" i="2"/>
  <c r="O54" i="2"/>
  <c r="O38" i="2"/>
  <c r="O22" i="2"/>
  <c r="O69" i="2"/>
  <c r="O53" i="2"/>
  <c r="O37" i="2"/>
  <c r="O21" i="2"/>
  <c r="Y18" i="2" l="1"/>
  <c r="Y62" i="2"/>
  <c r="Y46" i="2"/>
  <c r="Y27" i="2"/>
</calcChain>
</file>

<file path=xl/sharedStrings.xml><?xml version="1.0" encoding="utf-8"?>
<sst xmlns="http://schemas.openxmlformats.org/spreadsheetml/2006/main" count="155" uniqueCount="135">
  <si>
    <t>Biomass</t>
  </si>
  <si>
    <t>Coal</t>
  </si>
  <si>
    <t>Gas</t>
  </si>
  <si>
    <t>Hydro</t>
  </si>
  <si>
    <t>Biofuels</t>
  </si>
  <si>
    <t>Nuclear</t>
  </si>
  <si>
    <t>Oil</t>
  </si>
  <si>
    <t>Solar</t>
  </si>
  <si>
    <t>Wind</t>
  </si>
  <si>
    <t>Other Renew.</t>
  </si>
  <si>
    <t>TOTAL</t>
  </si>
  <si>
    <t>[TWh]</t>
  </si>
  <si>
    <t>début</t>
  </si>
  <si>
    <t>Consommation d'énergie primaire</t>
  </si>
  <si>
    <t>[%]</t>
  </si>
  <si>
    <t>Nb hab</t>
  </si>
  <si>
    <t>Conso/hab</t>
  </si>
  <si>
    <t>[kWh]</t>
  </si>
  <si>
    <t>Allemagne</t>
  </si>
  <si>
    <t>Australie</t>
  </si>
  <si>
    <t>Belgique</t>
  </si>
  <si>
    <t>Canada</t>
  </si>
  <si>
    <t>Corée du Sud</t>
  </si>
  <si>
    <t>Danemark</t>
  </si>
  <si>
    <t>Espagne</t>
  </si>
  <si>
    <t>US</t>
  </si>
  <si>
    <t>Finlande</t>
  </si>
  <si>
    <t>France</t>
  </si>
  <si>
    <t>Grèce</t>
  </si>
  <si>
    <t>Hongrie</t>
  </si>
  <si>
    <t>Irlande</t>
  </si>
  <si>
    <t>Islande</t>
  </si>
  <si>
    <t>Italie</t>
  </si>
  <si>
    <t>Japon</t>
  </si>
  <si>
    <t>Luxembourg</t>
  </si>
  <si>
    <t>Mexique</t>
  </si>
  <si>
    <t>Norvège</t>
  </si>
  <si>
    <t>New-Zeal.</t>
  </si>
  <si>
    <t>Pays-Bas</t>
  </si>
  <si>
    <t>Pologne</t>
  </si>
  <si>
    <t>Portugal</t>
  </si>
  <si>
    <t>Slovaquie</t>
  </si>
  <si>
    <t>Tchéquie</t>
  </si>
  <si>
    <t>UK</t>
  </si>
  <si>
    <t>Suède</t>
  </si>
  <si>
    <t>Suisse</t>
  </si>
  <si>
    <t>Turquie</t>
  </si>
  <si>
    <t>Autriche</t>
  </si>
  <si>
    <t>Slovénie</t>
  </si>
  <si>
    <t>Estonie</t>
  </si>
  <si>
    <t>Moyenne</t>
  </si>
  <si>
    <t>Brésil</t>
  </si>
  <si>
    <t>Russie</t>
  </si>
  <si>
    <t>Inde</t>
  </si>
  <si>
    <t>Afrique du Sud</t>
  </si>
  <si>
    <t>Pays émergents</t>
  </si>
  <si>
    <t>Chine</t>
  </si>
  <si>
    <t>Pays OCDE</t>
  </si>
  <si>
    <t>Afrique</t>
  </si>
  <si>
    <t>[tep]</t>
  </si>
  <si>
    <t>[nb hab]</t>
  </si>
  <si>
    <t>Moy. pond.</t>
  </si>
  <si>
    <t>Moy. Pond.</t>
  </si>
  <si>
    <t>Moy. Mond.</t>
  </si>
  <si>
    <t>Données passées</t>
  </si>
  <si>
    <t>Données actuelles (2015 - 2020)</t>
  </si>
  <si>
    <t>Pays dvpt</t>
  </si>
  <si>
    <t>Monde</t>
  </si>
  <si>
    <t>Info</t>
  </si>
  <si>
    <t>1 tep = 11630 kWh</t>
  </si>
  <si>
    <t>Biomasse</t>
  </si>
  <si>
    <t>Fossile</t>
  </si>
  <si>
    <t>Nucléaire</t>
  </si>
  <si>
    <t>EnR</t>
  </si>
  <si>
    <t>Biocarburants</t>
  </si>
  <si>
    <t>Analyse des données sur base des graphiques</t>
  </si>
  <si>
    <t>Le premier constat est que la première source d'énergie au XIXe siècle reste la biomasse. En effet, le charbon vient à peine d'être découvert et les technologies d'extraction se développent relativement lentement.</t>
  </si>
  <si>
    <t>Il faut attendre la fin du XIXe siècle avant que le charbon ne devienne une source d'énergie aussi utilisée que la biomasse, mais le pouvoir calorifique du charbon permet une production énergétique à quantité égale bien supérieure.</t>
  </si>
  <si>
    <t>A l'époque, la découverte du charbon est vécue comme une véritable révolution industrielle, ce qui permet de démultiplier la puissance des machines et la production. C'est notamment à cette époque que le charbonnage connait</t>
  </si>
  <si>
    <t>un essor fulgurant en Belgique et permet au pays de se classer 1ère puissance mondiale !</t>
  </si>
  <si>
    <t>Cependant, les 2 guerres et la crise de 29' perturbent quelque peu le déroulement des opérations, et ce n'est qu'après la Seconde Guerre Mondiale que le pétrole,</t>
  </si>
  <si>
    <t>plus facile à stocker et transporter que le charbon mais aussi meilleur combustible, prend toute son importance. En effet, avec l'avènement des automobiles et les moyens investis dans l'armement et l'élaboration de véhicules de guerre,</t>
  </si>
  <si>
    <t>Dans le même temps, la filière gaz commence à se développer peu à peu, mais elle reste assez marginale devant le charbon et le pétrole. La consommation de biomasse, quant à elle, reste stable.</t>
  </si>
  <si>
    <t>La crise pétrolière des années 70' vient cependant chambouler l'exponentielle croissance économique liée à une disponibilité toujours plus importante en énergie grâce au fossile, et plus particulièrement au pétrole même si la consommation</t>
  </si>
  <si>
    <t>de gaz et de charbon reste croissante (malgré que de plus en plus de charbonnages, notamment en Europe, ferment - conditions de travail rudes, ressources moins abondantes =&gt; on se tourne davantage vers le gaz).</t>
  </si>
  <si>
    <t>surtout dans les pays émergents comme la Chine et l'Inde, aux alentours des années 2000. La filière gaz, moins polluante que le charbon, continue son ascension pour subvenir aux besoins énergétiques de l'industrie et pallier le progressif déclin du pétrole.</t>
  </si>
  <si>
    <t>Malgré un pic pétrolier atteint aux alentours de 2010 - 2011, face à des économies toujours plus gourmandes, toutes les forces sont jetées dans la bataille pour maintenir une consommation répondant aux attentes, mais la fin de l'ère pétrole semble se</t>
  </si>
  <si>
    <t>rapprocher inexorablement. Le charbon commence lui aussi à stagner, car extrêmement polluant et relativement incompatible avec les objectifs en matière de lutte contre le réchauffement climatique.</t>
  </si>
  <si>
    <t>Le gaz continue sur sa lancée, d'autant que de plus en plus de pays misent sur cette source pour combler l'intermittence des EnR, en attendant que la filière biogaz ne se développe. Malheureusement, quand on observe l'évolution</t>
  </si>
  <si>
    <t xml:space="preserve">des agrocarburants, la mission ne semble pas des plus pertinentes. </t>
  </si>
  <si>
    <t>Les EnR commencent à se déployer depuis une dizaine d'années de manière plus conséquente mais cela reste en l'état grandement insuffisant pour espérer un approvisionnement décent. L'hydraulique a augmenté au fur</t>
  </si>
  <si>
    <t>et à mesure et reste parmi les EnR les plus abondantes, mais le potentiel hydraulique approche malheureusement petit à petit de son maximum.</t>
  </si>
  <si>
    <t>Quant au nucléaire, après avoir connu un début de croissance important début des années 70', la tendance s'est inversée début des années 2000 et on assiste à une stabilisation.</t>
  </si>
  <si>
    <t>En conclusion de tout cela, il parait désormais urgent de déployer les autres sources d'énergie non carbonées pour espérer répondre à une bonne partie de la consommation énergétique actuelle. Pour le reste, ne nous leurrons pas :</t>
  </si>
  <si>
    <t>toute cette époque d'abondance énergétique semble révolue, et il va falloir immanquablement se préparer à une décroissance de la consommation énergétique.</t>
  </si>
  <si>
    <t>En effet, lorsqu'on regarde l'évolution de la consommation mondiale par habitant, on s'aperçoit bien que nous arrivons à une asymptote voire un point anguleux, annonçant une baisse de la consommation par tête de pipe.</t>
  </si>
  <si>
    <t>(stagnant depuis les années 2000). Les biocarburants restent marginaux, le pétrole et le charbon sont voués à représenter un pourcentage de plus en plus faible</t>
  </si>
  <si>
    <t>et donc à jouer un rôle de moins en moins important dans la consommation énergétique. Le gaz est parti pour suivre la même tendance d'ici 15-20 ans.</t>
  </si>
  <si>
    <t>Le fossile stagne et est voué à décroitre, mais va spontanément rester une part importante dans les années à venir, sauf transition accélérée par transformation</t>
  </si>
  <si>
    <t>de nos modèles de société (ce qu'il faudrait faire pour lutter efficacement contre le réchauffement climatique). Les EnR commencent à se développer</t>
  </si>
  <si>
    <t>massivement mais c'est encore loin d'être suffisant. Le nucléaire quant à lui stagne alors qu'il pourrait constituer un bon allié des EnR le temps de transitionner.</t>
  </si>
  <si>
    <t>La part de biomasse a décliné en faveur du fossile à la fin du XIXe et au début du XX siècle, pour finalement devenir marginale.</t>
  </si>
  <si>
    <t>Depuis le siècle dernier les habitants des pays de l'OCDE sont de loin ceux qui ont le plus bénéficié de l'abondance énergétique.</t>
  </si>
  <si>
    <t>Malgré tout, la moyenne mondiale de consommation énergétique par hab augmente car les pays émergents sont en forte croissance</t>
  </si>
  <si>
    <t>A l'heure d'aujourd'hui, les pays de l'OCDE restent ceux qui doivent accomplir le plus d'efforts pour organiser leur transition énergétique</t>
  </si>
  <si>
    <t>et s'orienter vers plus de sobriété (moins de consommation d'énergie). Cela nécessitera forcément des transformations systémiques.</t>
  </si>
  <si>
    <t>La consommation par habitant en Belgique reste supérieure à la moyenne de l'OCDE (4,69 contre 4,17). Elle fait donc partie des pays</t>
  </si>
  <si>
    <t>qui tirent la moyenne vers le haut et qui, par conséquent, doivent accélérer urgemment leurs efforts.</t>
  </si>
  <si>
    <t>Si pour lutter contre le réchauffement climatique les pays de l'OCDE doivent en moyenne diviser leur consommation énergétique par 3,</t>
  </si>
  <si>
    <t>Il faudrait revenir à une consommation moyenne par habitant de 1,39 tep, soit la moyenne mondiale dans les années 60 et le niveau de 1910</t>
  </si>
  <si>
    <t>pour les pays de l'OCDE !</t>
  </si>
  <si>
    <t>Depuis les années 2000, les habitants des pays de l'OCDE commencent à entrer en contraction énergétique (pic atteint).</t>
  </si>
  <si>
    <t>https://fr.wikipedia.org/wiki/Ressources_et_consommation_%C3%A9nerg%C3%A9tiques_mondiales</t>
  </si>
  <si>
    <t>https://www.connaissancedesenergies.org/fiche-pedagogique/consommation-denergie-finale-dans-le-monde</t>
  </si>
  <si>
    <t>https://www.facebook.com/TheInfographicsShow/videos/256670979610323</t>
  </si>
  <si>
    <t>https://www.facebook.com/TheInfographicsShow/videos/293014072503801/</t>
  </si>
  <si>
    <t>https://www.geostrategia.fr/la-transition-energetique-un-enjeu-pour-la-planete/</t>
  </si>
  <si>
    <t>https://www.missionenergie.goodplanet.org/fiche/lenergie-dans-le-monde/</t>
  </si>
  <si>
    <t>http://www.mysti2d.net/jeanhenrifabre/ETC/C011/11/lenergieau21emesiecle/L'%C3%A9nergie%20au%2021%C3%A8me%20si%C3%A8cle.html?B2.html</t>
  </si>
  <si>
    <t>https://www.intussen.info/OldSite/Planbureau%20DO/fr/html_books/ferado/2fr4.html</t>
  </si>
  <si>
    <t>https://theconversation.com/lenergie-fossile-cette-drogue-dont-nous-narrivons-pas-a-nous-sevrer-160507</t>
  </si>
  <si>
    <t>https://www.researchgate.net/figure/Evolution-de-la-consommation-energetique-mondiale-depuis-1850-jusque-2000-Source_fig1_48907934</t>
  </si>
  <si>
    <t>https://donnees.banquemondiale.org/indicator/EG.USE.PCAP.KG.OE?end=2015&amp;start=1960&amp;view=map</t>
  </si>
  <si>
    <t>https://www.alloprof.qc.ca/fr/eleves/bv/monde-contemporain/le-niveau-de-developpement-des-pays-h1944</t>
  </si>
  <si>
    <t>https://www.connaissancedesenergies.org/quels-sont-les-pays-consommant-le-plus-denergie-par-habitant-211005</t>
  </si>
  <si>
    <t>La première partie du XXe siècle suit la même tendance : on continue d'accroitre la production de charbon, ce qui pousse à exploiter un peu moins la biomasse. D'autant que l'on commence à mettre la main sur l'or noir : le pétrole.</t>
  </si>
  <si>
    <t xml:space="preserve"> le pétrole s'impose comme étant la source d'énergie la plus intéressante au terme des années 60' : c'est le début de notre extrême dépendance au pétrole et plus largement, aux énergies fossiles.</t>
  </si>
  <si>
    <t>A partir de cette époque, la tendance en termes de consommation pétrolière ne sera plus la même : il y aura toujours croissance, mais de manière moins forte. Or, la volonté de croissance économique perdure et encourage au redéploiement du charbon</t>
  </si>
  <si>
    <t>Pour s'en sortir, il faudrait encore multiplier le solaire et l'éolien par 4 et redéployer le nuke. Conserver le même niveau de croissance ou ne serait-ce que le même niveau de consommation semble numériquement impossible.</t>
  </si>
  <si>
    <t>Au début très forte dépendance à la biomasse, puis petit à petit les fossiles prennent le relais. Les EnR sont toujours restées marginales même si</t>
  </si>
  <si>
    <t>elles sont plus que jamais en croissance. Par contre, la filière nucléaire n'est pas parvenue à s'imposer ni même à redémarrer une certaine croissance</t>
  </si>
  <si>
    <t>La chute énergétique est écrite, quoi qu'il arrive. Il faut espérer le meilleur déploiement possible des EnR et une relance du nucléaire pour éviter une décroissance trop brutale,</t>
  </si>
  <si>
    <t>revenir au début du siècle dernier en termes d'abondance énergétique et surtout, adapter nos économies encore aujourd'hui articulées autour de la croissance.</t>
  </si>
  <si>
    <t>La moyenne mondiale est vouée à monter encore un peu avant de se stabiliser, le temps que les pays émergents terminent leur croissance.</t>
  </si>
  <si>
    <t>et consomment beaucoup plus d'énergie qu'auparavant (saut de croissance àpd années 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</si>
</sst>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rgb="FFFF0000"/>
      <name val="Calibri"/>
      <family val="2"/>
      <scheme val="minor"/>
    </font>
    <font>
      <b/>
      <i/>
      <u/>
      <sz val="11"/>
      <color theme="1"/>
      <name val="Calibri"/>
      <family val="2"/>
      <scheme val="minor"/>
    </font>
    <font>
      <sz val="13"/>
      <color rgb="FF000000"/>
      <name val="Arial"/>
      <family val="2"/>
    </font>
    <font>
      <b/>
      <i/>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2">
    <xf numFmtId="0" fontId="0" fillId="0" borderId="0"/>
    <xf numFmtId="9" fontId="1" fillId="0" borderId="0" applyFont="0" applyFill="0" applyBorder="0" applyAlignment="0" applyProtection="0"/>
  </cellStyleXfs>
  <cellXfs count="37">
    <xf numFmtId="0" fontId="0" fillId="0" borderId="0" xfId="0"/>
    <xf numFmtId="0" fontId="2" fillId="0" borderId="0" xfId="0" applyFont="1"/>
    <xf numFmtId="0" fontId="3" fillId="0" borderId="0" xfId="0" applyFont="1"/>
    <xf numFmtId="9" fontId="0" fillId="0" borderId="0" xfId="1" applyFont="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3" xfId="0" applyBorder="1"/>
    <xf numFmtId="0" fontId="0" fillId="0" borderId="14" xfId="0" applyBorder="1"/>
    <xf numFmtId="0" fontId="0" fillId="0" borderId="1" xfId="0" applyBorder="1"/>
    <xf numFmtId="0" fontId="2" fillId="0" borderId="1" xfId="0" applyFont="1" applyBorder="1"/>
    <xf numFmtId="0" fontId="4" fillId="0" borderId="0" xfId="0" applyFont="1"/>
    <xf numFmtId="0" fontId="0" fillId="0" borderId="15" xfId="0" applyBorder="1"/>
    <xf numFmtId="0" fontId="0" fillId="0" borderId="16" xfId="0" applyBorder="1"/>
    <xf numFmtId="0" fontId="0" fillId="0" borderId="17" xfId="0" applyBorder="1"/>
    <xf numFmtId="0" fontId="0" fillId="0" borderId="12" xfId="0" applyBorder="1"/>
    <xf numFmtId="0" fontId="0" fillId="2" borderId="5" xfId="0" applyFill="1" applyBorder="1"/>
    <xf numFmtId="2" fontId="0" fillId="2" borderId="0" xfId="0" applyNumberFormat="1" applyFill="1" applyBorder="1"/>
    <xf numFmtId="0" fontId="0" fillId="2" borderId="6" xfId="0" applyFill="1" applyBorder="1"/>
    <xf numFmtId="0" fontId="0" fillId="2" borderId="7" xfId="0" applyFill="1" applyBorder="1"/>
    <xf numFmtId="2" fontId="0" fillId="2" borderId="8" xfId="0" applyNumberFormat="1" applyFill="1" applyBorder="1"/>
    <xf numFmtId="0" fontId="0" fillId="2" borderId="9" xfId="0" applyFill="1" applyBorder="1"/>
    <xf numFmtId="0" fontId="0" fillId="2" borderId="0" xfId="0" applyFill="1" applyBorder="1"/>
    <xf numFmtId="0" fontId="0" fillId="2" borderId="12" xfId="0" applyFill="1" applyBorder="1"/>
    <xf numFmtId="0" fontId="0" fillId="2" borderId="13" xfId="0" applyFill="1" applyBorder="1"/>
    <xf numFmtId="0" fontId="0" fillId="2" borderId="14" xfId="0" applyFill="1" applyBorder="1"/>
    <xf numFmtId="0" fontId="0" fillId="2" borderId="8" xfId="0" applyFill="1" applyBorder="1"/>
    <xf numFmtId="0" fontId="5" fillId="0" borderId="0" xfId="0" applyFont="1"/>
    <xf numFmtId="9" fontId="0" fillId="0" borderId="0" xfId="0" applyNumberFormat="1"/>
    <xf numFmtId="0" fontId="0" fillId="0" borderId="0" xfId="0" applyFill="1" applyBorder="1"/>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v>Évolution de la consommation mondiale d'énergie primaire par habitant</c:v>
          </c:tx>
          <c:spPr>
            <a:ln w="19050" cap="rnd">
              <a:solidFill>
                <a:schemeClr val="accent1"/>
              </a:solidFill>
              <a:round/>
            </a:ln>
            <a:effectLst/>
          </c:spPr>
          <c:marker>
            <c:symbol val="none"/>
          </c:marker>
          <c:trendline>
            <c:name>Courbe de tendance</c:name>
            <c:spPr>
              <a:ln w="25400" cap="rnd" cmpd="sng">
                <a:solidFill>
                  <a:srgbClr val="FFC000"/>
                </a:solidFill>
                <a:prstDash val="solid"/>
              </a:ln>
              <a:effectLst/>
            </c:spPr>
            <c:trendlineType val="poly"/>
            <c:order val="4"/>
            <c:dispRSqr val="0"/>
            <c:dispEq val="0"/>
          </c:trendline>
          <c:xVal>
            <c:numRef>
              <c:f>Données!$P$5:$P$76</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Données!$R$5:$R$76</c:f>
              <c:numCache>
                <c:formatCode>General</c:formatCode>
                <c:ptCount val="72"/>
                <c:pt idx="0">
                  <c:v>5966.3659686118044</c:v>
                </c:pt>
                <c:pt idx="1">
                  <c:v>6020.2510056018946</c:v>
                </c:pt>
                <c:pt idx="2">
                  <c:v>6009.4514746306713</c:v>
                </c:pt>
                <c:pt idx="3">
                  <c:v>6043.094153739401</c:v>
                </c:pt>
                <c:pt idx="4">
                  <c:v>6310.7704753788876</c:v>
                </c:pt>
                <c:pt idx="5">
                  <c:v>6484.7468260214409</c:v>
                </c:pt>
                <c:pt idx="6">
                  <c:v>6483.4793668193615</c:v>
                </c:pt>
                <c:pt idx="7">
                  <c:v>6693.2760450522783</c:v>
                </c:pt>
                <c:pt idx="8">
                  <c:v>7004.2204812452101</c:v>
                </c:pt>
                <c:pt idx="9">
                  <c:v>7332.165855729123</c:v>
                </c:pt>
                <c:pt idx="10">
                  <c:v>7704.7331183837114</c:v>
                </c:pt>
                <c:pt idx="11">
                  <c:v>9159.6920305325457</c:v>
                </c:pt>
                <c:pt idx="12">
                  <c:v>9714.8858878414503</c:v>
                </c:pt>
                <c:pt idx="13">
                  <c:v>9912.4736104549193</c:v>
                </c:pt>
                <c:pt idx="14">
                  <c:v>10192.925044326568</c:v>
                </c:pt>
                <c:pt idx="15">
                  <c:v>11377.50200630417</c:v>
                </c:pt>
                <c:pt idx="16">
                  <c:v>13904.284119351216</c:v>
                </c:pt>
                <c:pt idx="17">
                  <c:v>15766.033652829128</c:v>
                </c:pt>
                <c:pt idx="18">
                  <c:v>16155.922866918339</c:v>
                </c:pt>
                <c:pt idx="19">
                  <c:v>16333.266128427143</c:v>
                </c:pt>
                <c:pt idx="20">
                  <c:v>16814.786211242561</c:v>
                </c:pt>
                <c:pt idx="21">
                  <c:v>17486.491467030864</c:v>
                </c:pt>
                <c:pt idx="22">
                  <c:v>18038.410304178939</c:v>
                </c:pt>
                <c:pt idx="23">
                  <c:v>18282.878891910477</c:v>
                </c:pt>
                <c:pt idx="24">
                  <c:v>18736.374510549176</c:v>
                </c:pt>
                <c:pt idx="25">
                  <c:v>19308.578762709723</c:v>
                </c:pt>
                <c:pt idx="26">
                  <c:v>19110.482550958226</c:v>
                </c:pt>
                <c:pt idx="27">
                  <c:v>18837.697569651496</c:v>
                </c:pt>
                <c:pt idx="28">
                  <c:v>19370.323267696625</c:v>
                </c:pt>
                <c:pt idx="29">
                  <c:v>19730.240555543434</c:v>
                </c:pt>
                <c:pt idx="30">
                  <c:v>19931.4420728716</c:v>
                </c:pt>
                <c:pt idx="31">
                  <c:v>20184.805929064903</c:v>
                </c:pt>
                <c:pt idx="32">
                  <c:v>19701.947837068376</c:v>
                </c:pt>
                <c:pt idx="33">
                  <c:v>19321.101130859093</c:v>
                </c:pt>
                <c:pt idx="34">
                  <c:v>18963.029173572304</c:v>
                </c:pt>
                <c:pt idx="35">
                  <c:v>18895.14359892943</c:v>
                </c:pt>
                <c:pt idx="36">
                  <c:v>19417.283409487114</c:v>
                </c:pt>
                <c:pt idx="37">
                  <c:v>19499.402348767999</c:v>
                </c:pt>
                <c:pt idx="38">
                  <c:v>19550.906005094472</c:v>
                </c:pt>
                <c:pt idx="39">
                  <c:v>19841.836814288414</c:v>
                </c:pt>
                <c:pt idx="40">
                  <c:v>20150.498420735403</c:v>
                </c:pt>
                <c:pt idx="41">
                  <c:v>20111.261229720069</c:v>
                </c:pt>
                <c:pt idx="42">
                  <c:v>20025.367667469596</c:v>
                </c:pt>
                <c:pt idx="43">
                  <c:v>19877.767787160028</c:v>
                </c:pt>
                <c:pt idx="44">
                  <c:v>19716.793944910023</c:v>
                </c:pt>
                <c:pt idx="45">
                  <c:v>19595.07405981253</c:v>
                </c:pt>
                <c:pt idx="46">
                  <c:v>19519.624991005108</c:v>
                </c:pt>
                <c:pt idx="47">
                  <c:v>19657.757455799583</c:v>
                </c:pt>
                <c:pt idx="48">
                  <c:v>19914.576928876711</c:v>
                </c:pt>
                <c:pt idx="49">
                  <c:v>19829.900278271205</c:v>
                </c:pt>
                <c:pt idx="50">
                  <c:v>19716.472025519684</c:v>
                </c:pt>
                <c:pt idx="51">
                  <c:v>19807.352002205287</c:v>
                </c:pt>
                <c:pt idx="52">
                  <c:v>20010.118135935467</c:v>
                </c:pt>
                <c:pt idx="53">
                  <c:v>19926.67534785673</c:v>
                </c:pt>
                <c:pt idx="54">
                  <c:v>20042.904376461589</c:v>
                </c:pt>
                <c:pt idx="55">
                  <c:v>20467.831871812286</c:v>
                </c:pt>
                <c:pt idx="56">
                  <c:v>21050.076164234441</c:v>
                </c:pt>
                <c:pt idx="57">
                  <c:v>21417.123927461769</c:v>
                </c:pt>
                <c:pt idx="58">
                  <c:v>21703.593012609508</c:v>
                </c:pt>
                <c:pt idx="59">
                  <c:v>22021.794429190824</c:v>
                </c:pt>
                <c:pt idx="60">
                  <c:v>21912.583682578301</c:v>
                </c:pt>
                <c:pt idx="61">
                  <c:v>21427.954017860546</c:v>
                </c:pt>
                <c:pt idx="62">
                  <c:v>22055.077073725708</c:v>
                </c:pt>
                <c:pt idx="63">
                  <c:v>22260.805641582221</c:v>
                </c:pt>
                <c:pt idx="64">
                  <c:v>22238.36446656378</c:v>
                </c:pt>
                <c:pt idx="65">
                  <c:v>22328.105680218538</c:v>
                </c:pt>
                <c:pt idx="66">
                  <c:v>22229.792580383008</c:v>
                </c:pt>
                <c:pt idx="67">
                  <c:v>22126.207916165651</c:v>
                </c:pt>
                <c:pt idx="68">
                  <c:v>22151.721285947118</c:v>
                </c:pt>
                <c:pt idx="69">
                  <c:v>22245.595606593743</c:v>
                </c:pt>
                <c:pt idx="70">
                  <c:v>22593.820361475235</c:v>
                </c:pt>
                <c:pt idx="71">
                  <c:v>22598.448477589049</c:v>
                </c:pt>
              </c:numCache>
            </c:numRef>
          </c:yVal>
          <c:smooth val="1"/>
          <c:extLst>
            <c:ext xmlns:c16="http://schemas.microsoft.com/office/drawing/2014/chart" uri="{C3380CC4-5D6E-409C-BE32-E72D297353CC}">
              <c16:uniqueId val="{00000000-A541-442B-B700-15EC22B8F11F}"/>
            </c:ext>
          </c:extLst>
        </c:ser>
        <c:dLbls>
          <c:showLegendKey val="0"/>
          <c:showVal val="0"/>
          <c:showCatName val="0"/>
          <c:showSerName val="0"/>
          <c:showPercent val="0"/>
          <c:showBubbleSize val="0"/>
        </c:dLbls>
        <c:axId val="1261843584"/>
        <c:axId val="1261844416"/>
      </c:scatterChart>
      <c:valAx>
        <c:axId val="126184358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BE"/>
                  <a:t>Année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61844416"/>
        <c:crosses val="autoZero"/>
        <c:crossBetween val="midCat"/>
      </c:valAx>
      <c:valAx>
        <c:axId val="1261844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BE"/>
                  <a:t>Consommation</a:t>
                </a:r>
                <a:r>
                  <a:rPr lang="fr-BE" baseline="0"/>
                  <a:t> annuelle par hab. [kWh]</a:t>
                </a:r>
                <a:endParaRPr lang="fr-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61843584"/>
        <c:crosses val="autoZero"/>
        <c:crossBetween val="midCat"/>
      </c:valAx>
      <c:spPr>
        <a:noFill/>
        <a:ln>
          <a:noFill/>
        </a:ln>
        <a:effectLst/>
      </c:spPr>
    </c:plotArea>
    <c:legend>
      <c:legendPos val="r"/>
      <c:legendEntry>
        <c:idx val="0"/>
        <c:delete val="1"/>
      </c:legendEntry>
      <c:layout>
        <c:manualLayout>
          <c:xMode val="edge"/>
          <c:yMode val="edge"/>
          <c:x val="0.50705203392602627"/>
          <c:y val="0.640692105794468"/>
          <c:w val="0.20610325786428033"/>
          <c:h val="5.769271148798708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BE"/>
              <a:t>Évolution</a:t>
            </a:r>
            <a:r>
              <a:rPr lang="fr-BE" baseline="0"/>
              <a:t> de la consommation mondiale d'énergie primaire</a:t>
            </a:r>
            <a:endParaRPr lang="fr-B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v>Total</c:v>
          </c:tx>
          <c:spPr>
            <a:ln w="19050" cap="rnd">
              <a:solidFill>
                <a:schemeClr val="accent1"/>
              </a:solidFill>
              <a:round/>
            </a:ln>
            <a:effectLst/>
          </c:spPr>
          <c:marker>
            <c:symbol val="none"/>
          </c:marker>
          <c:xVal>
            <c:numRef>
              <c:f>Données!$B$5:$B$76</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Données!$N$5:$N$76</c:f>
              <c:numCache>
                <c:formatCode>General</c:formatCode>
                <c:ptCount val="72"/>
                <c:pt idx="0">
                  <c:v>5653</c:v>
                </c:pt>
                <c:pt idx="1">
                  <c:v>5973</c:v>
                </c:pt>
                <c:pt idx="2">
                  <c:v>6279</c:v>
                </c:pt>
                <c:pt idx="3">
                  <c:v>6674</c:v>
                </c:pt>
                <c:pt idx="4">
                  <c:v>7318</c:v>
                </c:pt>
                <c:pt idx="5">
                  <c:v>7792</c:v>
                </c:pt>
                <c:pt idx="6">
                  <c:v>8018</c:v>
                </c:pt>
                <c:pt idx="7">
                  <c:v>8603</c:v>
                </c:pt>
                <c:pt idx="8">
                  <c:v>9554</c:v>
                </c:pt>
                <c:pt idx="9">
                  <c:v>10730</c:v>
                </c:pt>
                <c:pt idx="10">
                  <c:v>12188</c:v>
                </c:pt>
                <c:pt idx="11">
                  <c:v>15733</c:v>
                </c:pt>
                <c:pt idx="12">
                  <c:v>18126</c:v>
                </c:pt>
                <c:pt idx="13">
                  <c:v>20156</c:v>
                </c:pt>
                <c:pt idx="14">
                  <c:v>22934</c:v>
                </c:pt>
                <c:pt idx="15">
                  <c:v>28850</c:v>
                </c:pt>
                <c:pt idx="16">
                  <c:v>41969</c:v>
                </c:pt>
                <c:pt idx="17">
                  <c:v>52440</c:v>
                </c:pt>
                <c:pt idx="18">
                  <c:v>54827</c:v>
                </c:pt>
                <c:pt idx="19">
                  <c:v>56607</c:v>
                </c:pt>
                <c:pt idx="20">
                  <c:v>59633</c:v>
                </c:pt>
                <c:pt idx="21">
                  <c:v>63078</c:v>
                </c:pt>
                <c:pt idx="22">
                  <c:v>66488</c:v>
                </c:pt>
                <c:pt idx="23">
                  <c:v>68799</c:v>
                </c:pt>
                <c:pt idx="24">
                  <c:v>72046</c:v>
                </c:pt>
                <c:pt idx="25">
                  <c:v>75674</c:v>
                </c:pt>
                <c:pt idx="26">
                  <c:v>76094</c:v>
                </c:pt>
                <c:pt idx="27">
                  <c:v>76606</c:v>
                </c:pt>
                <c:pt idx="28">
                  <c:v>80265</c:v>
                </c:pt>
                <c:pt idx="29">
                  <c:v>82936</c:v>
                </c:pt>
                <c:pt idx="30">
                  <c:v>85499</c:v>
                </c:pt>
                <c:pt idx="31">
                  <c:v>88086</c:v>
                </c:pt>
                <c:pt idx="32">
                  <c:v>87576</c:v>
                </c:pt>
                <c:pt idx="33">
                  <c:v>87330</c:v>
                </c:pt>
                <c:pt idx="34">
                  <c:v>87010</c:v>
                </c:pt>
                <c:pt idx="35">
                  <c:v>88462</c:v>
                </c:pt>
                <c:pt idx="36">
                  <c:v>92291</c:v>
                </c:pt>
                <c:pt idx="37">
                  <c:v>94456</c:v>
                </c:pt>
                <c:pt idx="38">
                  <c:v>96382</c:v>
                </c:pt>
                <c:pt idx="39">
                  <c:v>99609</c:v>
                </c:pt>
                <c:pt idx="40">
                  <c:v>102992</c:v>
                </c:pt>
                <c:pt idx="41">
                  <c:v>104882</c:v>
                </c:pt>
                <c:pt idx="42">
                  <c:v>106171</c:v>
                </c:pt>
                <c:pt idx="43">
                  <c:v>106970</c:v>
                </c:pt>
                <c:pt idx="44">
                  <c:v>107821</c:v>
                </c:pt>
                <c:pt idx="45">
                  <c:v>108652</c:v>
                </c:pt>
                <c:pt idx="46">
                  <c:v>110052</c:v>
                </c:pt>
                <c:pt idx="47">
                  <c:v>112342</c:v>
                </c:pt>
                <c:pt idx="48">
                  <c:v>115294</c:v>
                </c:pt>
                <c:pt idx="49">
                  <c:v>116436</c:v>
                </c:pt>
                <c:pt idx="50">
                  <c:v>117293</c:v>
                </c:pt>
                <c:pt idx="51">
                  <c:v>119367</c:v>
                </c:pt>
                <c:pt idx="52">
                  <c:v>122092</c:v>
                </c:pt>
                <c:pt idx="53">
                  <c:v>123251</c:v>
                </c:pt>
                <c:pt idx="54">
                  <c:v>125704</c:v>
                </c:pt>
                <c:pt idx="55">
                  <c:v>129698</c:v>
                </c:pt>
                <c:pt idx="56">
                  <c:v>135025</c:v>
                </c:pt>
                <c:pt idx="57">
                  <c:v>139094</c:v>
                </c:pt>
                <c:pt idx="58">
                  <c:v>142726</c:v>
                </c:pt>
                <c:pt idx="59">
                  <c:v>146619</c:v>
                </c:pt>
                <c:pt idx="60">
                  <c:v>147899</c:v>
                </c:pt>
                <c:pt idx="61">
                  <c:v>146252</c:v>
                </c:pt>
                <c:pt idx="62">
                  <c:v>152334</c:v>
                </c:pt>
                <c:pt idx="63">
                  <c:v>155630</c:v>
                </c:pt>
                <c:pt idx="64">
                  <c:v>157354</c:v>
                </c:pt>
                <c:pt idx="65">
                  <c:v>159963</c:v>
                </c:pt>
                <c:pt idx="66">
                  <c:v>161097</c:v>
                </c:pt>
                <c:pt idx="67">
                  <c:v>162073</c:v>
                </c:pt>
                <c:pt idx="68">
                  <c:v>164127</c:v>
                </c:pt>
                <c:pt idx="69">
                  <c:v>166825</c:v>
                </c:pt>
                <c:pt idx="70">
                  <c:v>171260</c:v>
                </c:pt>
                <c:pt idx="71">
                  <c:v>173340</c:v>
                </c:pt>
              </c:numCache>
            </c:numRef>
          </c:yVal>
          <c:smooth val="1"/>
          <c:extLst>
            <c:ext xmlns:c16="http://schemas.microsoft.com/office/drawing/2014/chart" uri="{C3380CC4-5D6E-409C-BE32-E72D297353CC}">
              <c16:uniqueId val="{00000000-D1C1-46C1-8A42-3D09C0721A03}"/>
            </c:ext>
          </c:extLst>
        </c:ser>
        <c:ser>
          <c:idx val="1"/>
          <c:order val="1"/>
          <c:tx>
            <c:v>Biomasse</c:v>
          </c:tx>
          <c:spPr>
            <a:ln w="19050" cap="rnd">
              <a:solidFill>
                <a:schemeClr val="accent2"/>
              </a:solidFill>
              <a:round/>
            </a:ln>
            <a:effectLst/>
          </c:spPr>
          <c:marker>
            <c:symbol val="none"/>
          </c:marker>
          <c:xVal>
            <c:numRef>
              <c:f>Données!$B$5:$B$76</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Données!$C$5:$C$76</c:f>
              <c:numCache>
                <c:formatCode>General</c:formatCode>
                <c:ptCount val="72"/>
                <c:pt idx="0">
                  <c:v>5556</c:v>
                </c:pt>
                <c:pt idx="1">
                  <c:v>5844</c:v>
                </c:pt>
                <c:pt idx="2">
                  <c:v>6122</c:v>
                </c:pt>
                <c:pt idx="3">
                  <c:v>6407</c:v>
                </c:pt>
                <c:pt idx="4">
                  <c:v>6954</c:v>
                </c:pt>
                <c:pt idx="5">
                  <c:v>7221</c:v>
                </c:pt>
                <c:pt idx="6">
                  <c:v>6944</c:v>
                </c:pt>
                <c:pt idx="7">
                  <c:v>6944</c:v>
                </c:pt>
                <c:pt idx="8">
                  <c:v>6936</c:v>
                </c:pt>
                <c:pt idx="9">
                  <c:v>6648</c:v>
                </c:pt>
                <c:pt idx="10">
                  <c:v>6116</c:v>
                </c:pt>
                <c:pt idx="11">
                  <c:v>6403</c:v>
                </c:pt>
                <c:pt idx="12">
                  <c:v>6952</c:v>
                </c:pt>
                <c:pt idx="13">
                  <c:v>7222</c:v>
                </c:pt>
                <c:pt idx="14">
                  <c:v>7227</c:v>
                </c:pt>
                <c:pt idx="15">
                  <c:v>7535</c:v>
                </c:pt>
                <c:pt idx="16">
                  <c:v>8896</c:v>
                </c:pt>
                <c:pt idx="17">
                  <c:v>9163</c:v>
                </c:pt>
                <c:pt idx="18">
                  <c:v>9219</c:v>
                </c:pt>
                <c:pt idx="19">
                  <c:v>9275</c:v>
                </c:pt>
                <c:pt idx="20">
                  <c:v>9333</c:v>
                </c:pt>
                <c:pt idx="21">
                  <c:v>9389</c:v>
                </c:pt>
                <c:pt idx="22">
                  <c:v>9447</c:v>
                </c:pt>
                <c:pt idx="23">
                  <c:v>9500</c:v>
                </c:pt>
                <c:pt idx="24">
                  <c:v>9553</c:v>
                </c:pt>
                <c:pt idx="25">
                  <c:v>9608</c:v>
                </c:pt>
                <c:pt idx="26">
                  <c:v>9664</c:v>
                </c:pt>
                <c:pt idx="27">
                  <c:v>9720</c:v>
                </c:pt>
                <c:pt idx="28">
                  <c:v>9776</c:v>
                </c:pt>
                <c:pt idx="29">
                  <c:v>9833</c:v>
                </c:pt>
                <c:pt idx="30">
                  <c:v>9888</c:v>
                </c:pt>
                <c:pt idx="31">
                  <c:v>9944</c:v>
                </c:pt>
                <c:pt idx="32">
                  <c:v>10009</c:v>
                </c:pt>
                <c:pt idx="33">
                  <c:v>10110</c:v>
                </c:pt>
                <c:pt idx="34">
                  <c:v>10216</c:v>
                </c:pt>
                <c:pt idx="35">
                  <c:v>10325</c:v>
                </c:pt>
                <c:pt idx="36">
                  <c:v>10436</c:v>
                </c:pt>
                <c:pt idx="37">
                  <c:v>10543</c:v>
                </c:pt>
                <c:pt idx="38">
                  <c:v>10653</c:v>
                </c:pt>
                <c:pt idx="39">
                  <c:v>10769</c:v>
                </c:pt>
                <c:pt idx="40">
                  <c:v>10880</c:v>
                </c:pt>
                <c:pt idx="41">
                  <c:v>10995</c:v>
                </c:pt>
                <c:pt idx="42">
                  <c:v>11113</c:v>
                </c:pt>
                <c:pt idx="43">
                  <c:v>11244</c:v>
                </c:pt>
                <c:pt idx="44">
                  <c:v>11377</c:v>
                </c:pt>
                <c:pt idx="45">
                  <c:v>11514</c:v>
                </c:pt>
                <c:pt idx="46">
                  <c:v>11650</c:v>
                </c:pt>
                <c:pt idx="47">
                  <c:v>11792</c:v>
                </c:pt>
                <c:pt idx="48">
                  <c:v>11926</c:v>
                </c:pt>
                <c:pt idx="49">
                  <c:v>12069</c:v>
                </c:pt>
                <c:pt idx="50">
                  <c:v>12217</c:v>
                </c:pt>
                <c:pt idx="51">
                  <c:v>12416</c:v>
                </c:pt>
                <c:pt idx="52">
                  <c:v>12500</c:v>
                </c:pt>
                <c:pt idx="53">
                  <c:v>12499</c:v>
                </c:pt>
                <c:pt idx="54">
                  <c:v>12465</c:v>
                </c:pt>
                <c:pt idx="55">
                  <c:v>12323</c:v>
                </c:pt>
                <c:pt idx="56">
                  <c:v>12160</c:v>
                </c:pt>
                <c:pt idx="57">
                  <c:v>12075</c:v>
                </c:pt>
                <c:pt idx="58">
                  <c:v>11990</c:v>
                </c:pt>
                <c:pt idx="59">
                  <c:v>11909</c:v>
                </c:pt>
                <c:pt idx="60">
                  <c:v>11824</c:v>
                </c:pt>
                <c:pt idx="61">
                  <c:v>11742</c:v>
                </c:pt>
                <c:pt idx="62">
                  <c:v>11664</c:v>
                </c:pt>
                <c:pt idx="63">
                  <c:v>11549</c:v>
                </c:pt>
                <c:pt idx="64">
                  <c:v>11438</c:v>
                </c:pt>
                <c:pt idx="65">
                  <c:v>11329</c:v>
                </c:pt>
                <c:pt idx="66">
                  <c:v>11217</c:v>
                </c:pt>
                <c:pt idx="67">
                  <c:v>11111</c:v>
                </c:pt>
                <c:pt idx="68">
                  <c:v>11111</c:v>
                </c:pt>
                <c:pt idx="69">
                  <c:v>11111</c:v>
                </c:pt>
                <c:pt idx="70">
                  <c:v>11111</c:v>
                </c:pt>
                <c:pt idx="71">
                  <c:v>11111</c:v>
                </c:pt>
              </c:numCache>
            </c:numRef>
          </c:yVal>
          <c:smooth val="1"/>
          <c:extLst>
            <c:ext xmlns:c16="http://schemas.microsoft.com/office/drawing/2014/chart" uri="{C3380CC4-5D6E-409C-BE32-E72D297353CC}">
              <c16:uniqueId val="{00000002-D1C1-46C1-8A42-3D09C0721A03}"/>
            </c:ext>
          </c:extLst>
        </c:ser>
        <c:ser>
          <c:idx val="2"/>
          <c:order val="2"/>
          <c:tx>
            <c:v>Charbon</c:v>
          </c:tx>
          <c:spPr>
            <a:ln w="19050" cap="rnd">
              <a:solidFill>
                <a:schemeClr val="accent3"/>
              </a:solidFill>
              <a:round/>
            </a:ln>
            <a:effectLst/>
          </c:spPr>
          <c:marker>
            <c:symbol val="none"/>
          </c:marker>
          <c:xVal>
            <c:numRef>
              <c:f>Données!$B$5:$B$76</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Données!$D$5:$D$76</c:f>
              <c:numCache>
                <c:formatCode>General</c:formatCode>
                <c:ptCount val="72"/>
                <c:pt idx="0">
                  <c:v>97</c:v>
                </c:pt>
                <c:pt idx="1">
                  <c:v>129</c:v>
                </c:pt>
                <c:pt idx="2">
                  <c:v>157</c:v>
                </c:pt>
                <c:pt idx="3">
                  <c:v>267</c:v>
                </c:pt>
                <c:pt idx="4">
                  <c:v>364</c:v>
                </c:pt>
                <c:pt idx="5">
                  <c:v>571</c:v>
                </c:pt>
                <c:pt idx="6">
                  <c:v>1074</c:v>
                </c:pt>
                <c:pt idx="7">
                  <c:v>1647</c:v>
                </c:pt>
                <c:pt idx="8">
                  <c:v>2581</c:v>
                </c:pt>
                <c:pt idx="9">
                  <c:v>3919</c:v>
                </c:pt>
                <c:pt idx="10">
                  <c:v>5777</c:v>
                </c:pt>
                <c:pt idx="11">
                  <c:v>8686</c:v>
                </c:pt>
                <c:pt idx="12">
                  <c:v>9842</c:v>
                </c:pt>
                <c:pt idx="13">
                  <c:v>10181</c:v>
                </c:pt>
                <c:pt idx="14">
                  <c:v>11603</c:v>
                </c:pt>
                <c:pt idx="15">
                  <c:v>12675</c:v>
                </c:pt>
                <c:pt idx="16">
                  <c:v>15459</c:v>
                </c:pt>
                <c:pt idx="17">
                  <c:v>16143</c:v>
                </c:pt>
                <c:pt idx="18">
                  <c:v>16318</c:v>
                </c:pt>
                <c:pt idx="19">
                  <c:v>16064</c:v>
                </c:pt>
                <c:pt idx="20">
                  <c:v>16320</c:v>
                </c:pt>
                <c:pt idx="21">
                  <c:v>16809</c:v>
                </c:pt>
                <c:pt idx="22">
                  <c:v>17055</c:v>
                </c:pt>
                <c:pt idx="23">
                  <c:v>16969</c:v>
                </c:pt>
                <c:pt idx="24">
                  <c:v>17158</c:v>
                </c:pt>
                <c:pt idx="25">
                  <c:v>17668</c:v>
                </c:pt>
                <c:pt idx="26">
                  <c:v>17691</c:v>
                </c:pt>
                <c:pt idx="27">
                  <c:v>18044</c:v>
                </c:pt>
                <c:pt idx="28">
                  <c:v>18709</c:v>
                </c:pt>
                <c:pt idx="29">
                  <c:v>19252</c:v>
                </c:pt>
                <c:pt idx="30">
                  <c:v>19490</c:v>
                </c:pt>
                <c:pt idx="31">
                  <c:v>20373</c:v>
                </c:pt>
                <c:pt idx="32">
                  <c:v>20884</c:v>
                </c:pt>
                <c:pt idx="33">
                  <c:v>21158</c:v>
                </c:pt>
                <c:pt idx="34">
                  <c:v>21403</c:v>
                </c:pt>
                <c:pt idx="35">
                  <c:v>22082</c:v>
                </c:pt>
                <c:pt idx="36">
                  <c:v>23057</c:v>
                </c:pt>
                <c:pt idx="37">
                  <c:v>23990</c:v>
                </c:pt>
                <c:pt idx="38">
                  <c:v>24259</c:v>
                </c:pt>
                <c:pt idx="39">
                  <c:v>25238</c:v>
                </c:pt>
                <c:pt idx="40">
                  <c:v>25966</c:v>
                </c:pt>
                <c:pt idx="41">
                  <c:v>26212</c:v>
                </c:pt>
                <c:pt idx="42">
                  <c:v>25892</c:v>
                </c:pt>
                <c:pt idx="43">
                  <c:v>25642</c:v>
                </c:pt>
                <c:pt idx="44">
                  <c:v>25551</c:v>
                </c:pt>
                <c:pt idx="45">
                  <c:v>25677</c:v>
                </c:pt>
                <c:pt idx="46">
                  <c:v>25778</c:v>
                </c:pt>
                <c:pt idx="47">
                  <c:v>25983</c:v>
                </c:pt>
                <c:pt idx="48">
                  <c:v>26572</c:v>
                </c:pt>
                <c:pt idx="49">
                  <c:v>26524</c:v>
                </c:pt>
                <c:pt idx="50">
                  <c:v>26366</c:v>
                </c:pt>
                <c:pt idx="51">
                  <c:v>26541</c:v>
                </c:pt>
                <c:pt idx="52">
                  <c:v>27425</c:v>
                </c:pt>
                <c:pt idx="53">
                  <c:v>27884</c:v>
                </c:pt>
                <c:pt idx="54">
                  <c:v>29027</c:v>
                </c:pt>
                <c:pt idx="55">
                  <c:v>31574</c:v>
                </c:pt>
                <c:pt idx="56">
                  <c:v>33672</c:v>
                </c:pt>
                <c:pt idx="57">
                  <c:v>36194</c:v>
                </c:pt>
                <c:pt idx="58">
                  <c:v>38139</c:v>
                </c:pt>
                <c:pt idx="59">
                  <c:v>40240</c:v>
                </c:pt>
                <c:pt idx="60">
                  <c:v>40730</c:v>
                </c:pt>
                <c:pt idx="61">
                  <c:v>40257</c:v>
                </c:pt>
                <c:pt idx="62">
                  <c:v>42049</c:v>
                </c:pt>
                <c:pt idx="63">
                  <c:v>44025</c:v>
                </c:pt>
                <c:pt idx="64">
                  <c:v>44204</c:v>
                </c:pt>
                <c:pt idx="65">
                  <c:v>44993</c:v>
                </c:pt>
                <c:pt idx="66">
                  <c:v>44920</c:v>
                </c:pt>
                <c:pt idx="67">
                  <c:v>43829</c:v>
                </c:pt>
                <c:pt idx="68">
                  <c:v>43199</c:v>
                </c:pt>
                <c:pt idx="69">
                  <c:v>43360</c:v>
                </c:pt>
                <c:pt idx="70">
                  <c:v>44107</c:v>
                </c:pt>
                <c:pt idx="71">
                  <c:v>43849</c:v>
                </c:pt>
              </c:numCache>
            </c:numRef>
          </c:yVal>
          <c:smooth val="1"/>
          <c:extLst>
            <c:ext xmlns:c16="http://schemas.microsoft.com/office/drawing/2014/chart" uri="{C3380CC4-5D6E-409C-BE32-E72D297353CC}">
              <c16:uniqueId val="{00000003-D1C1-46C1-8A42-3D09C0721A03}"/>
            </c:ext>
          </c:extLst>
        </c:ser>
        <c:ser>
          <c:idx val="3"/>
          <c:order val="3"/>
          <c:tx>
            <c:v>Gaz</c:v>
          </c:tx>
          <c:spPr>
            <a:ln w="19050" cap="rnd">
              <a:solidFill>
                <a:schemeClr val="accent4"/>
              </a:solidFill>
              <a:round/>
            </a:ln>
            <a:effectLst/>
          </c:spPr>
          <c:marker>
            <c:symbol val="none"/>
          </c:marker>
          <c:xVal>
            <c:numRef>
              <c:f>Données!$B$5:$B$76</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Données!$E$5:$E$76</c:f>
              <c:numCache>
                <c:formatCode>General</c:formatCode>
                <c:ptCount val="72"/>
                <c:pt idx="0">
                  <c:v>0</c:v>
                </c:pt>
                <c:pt idx="1">
                  <c:v>0</c:v>
                </c:pt>
                <c:pt idx="2">
                  <c:v>0</c:v>
                </c:pt>
                <c:pt idx="3">
                  <c:v>0</c:v>
                </c:pt>
                <c:pt idx="4">
                  <c:v>0</c:v>
                </c:pt>
                <c:pt idx="5">
                  <c:v>0</c:v>
                </c:pt>
                <c:pt idx="6">
                  <c:v>0</c:v>
                </c:pt>
                <c:pt idx="7">
                  <c:v>6</c:v>
                </c:pt>
                <c:pt idx="8">
                  <c:v>1</c:v>
                </c:pt>
                <c:pt idx="9">
                  <c:v>34</c:v>
                </c:pt>
                <c:pt idx="10">
                  <c:v>65</c:v>
                </c:pt>
                <c:pt idx="11">
                  <c:v>144</c:v>
                </c:pt>
                <c:pt idx="12">
                  <c:v>244</c:v>
                </c:pt>
                <c:pt idx="13">
                  <c:v>613</c:v>
                </c:pt>
                <c:pt idx="14">
                  <c:v>895</c:v>
                </c:pt>
                <c:pt idx="15">
                  <c:v>2152</c:v>
                </c:pt>
                <c:pt idx="16">
                  <c:v>4516</c:v>
                </c:pt>
                <c:pt idx="17">
                  <c:v>6313</c:v>
                </c:pt>
                <c:pt idx="18">
                  <c:v>6880</c:v>
                </c:pt>
                <c:pt idx="19">
                  <c:v>7385</c:v>
                </c:pt>
                <c:pt idx="20">
                  <c:v>8075</c:v>
                </c:pt>
                <c:pt idx="21">
                  <c:v>8862</c:v>
                </c:pt>
                <c:pt idx="22">
                  <c:v>9645</c:v>
                </c:pt>
                <c:pt idx="23">
                  <c:v>10300</c:v>
                </c:pt>
                <c:pt idx="24">
                  <c:v>10865</c:v>
                </c:pt>
                <c:pt idx="25">
                  <c:v>11378</c:v>
                </c:pt>
                <c:pt idx="26">
                  <c:v>11656</c:v>
                </c:pt>
                <c:pt idx="27">
                  <c:v>11681</c:v>
                </c:pt>
                <c:pt idx="28">
                  <c:v>12371</c:v>
                </c:pt>
                <c:pt idx="29">
                  <c:v>12789</c:v>
                </c:pt>
                <c:pt idx="30">
                  <c:v>13323</c:v>
                </c:pt>
                <c:pt idx="31">
                  <c:v>14121</c:v>
                </c:pt>
                <c:pt idx="32">
                  <c:v>14253</c:v>
                </c:pt>
                <c:pt idx="33">
                  <c:v>14397</c:v>
                </c:pt>
                <c:pt idx="34">
                  <c:v>14476</c:v>
                </c:pt>
                <c:pt idx="35">
                  <c:v>14749</c:v>
                </c:pt>
                <c:pt idx="36">
                  <c:v>15924</c:v>
                </c:pt>
                <c:pt idx="37">
                  <c:v>16263</c:v>
                </c:pt>
                <c:pt idx="38">
                  <c:v>16422</c:v>
                </c:pt>
                <c:pt idx="39">
                  <c:v>17311</c:v>
                </c:pt>
                <c:pt idx="40">
                  <c:v>18093</c:v>
                </c:pt>
                <c:pt idx="41">
                  <c:v>18871</c:v>
                </c:pt>
                <c:pt idx="42">
                  <c:v>19489</c:v>
                </c:pt>
                <c:pt idx="43">
                  <c:v>19976</c:v>
                </c:pt>
                <c:pt idx="44">
                  <c:v>20068</c:v>
                </c:pt>
                <c:pt idx="45">
                  <c:v>20272</c:v>
                </c:pt>
                <c:pt idx="46">
                  <c:v>20410</c:v>
                </c:pt>
                <c:pt idx="47">
                  <c:v>21158</c:v>
                </c:pt>
                <c:pt idx="48">
                  <c:v>22163</c:v>
                </c:pt>
                <c:pt idx="49">
                  <c:v>22040</c:v>
                </c:pt>
                <c:pt idx="50">
                  <c:v>22463</c:v>
                </c:pt>
                <c:pt idx="51">
                  <c:v>23094</c:v>
                </c:pt>
                <c:pt idx="52">
                  <c:v>24006</c:v>
                </c:pt>
                <c:pt idx="53">
                  <c:v>24351</c:v>
                </c:pt>
                <c:pt idx="54">
                  <c:v>25075</c:v>
                </c:pt>
                <c:pt idx="55">
                  <c:v>25788</c:v>
                </c:pt>
                <c:pt idx="56">
                  <c:v>26738</c:v>
                </c:pt>
                <c:pt idx="57">
                  <c:v>27473</c:v>
                </c:pt>
                <c:pt idx="58">
                  <c:v>28211</c:v>
                </c:pt>
                <c:pt idx="59">
                  <c:v>29346</c:v>
                </c:pt>
                <c:pt idx="60">
                  <c:v>29985</c:v>
                </c:pt>
                <c:pt idx="61">
                  <c:v>29539</c:v>
                </c:pt>
                <c:pt idx="62">
                  <c:v>31626</c:v>
                </c:pt>
                <c:pt idx="63">
                  <c:v>32406</c:v>
                </c:pt>
                <c:pt idx="64">
                  <c:v>33232</c:v>
                </c:pt>
                <c:pt idx="65">
                  <c:v>33768</c:v>
                </c:pt>
                <c:pt idx="66">
                  <c:v>34018</c:v>
                </c:pt>
                <c:pt idx="67">
                  <c:v>34800</c:v>
                </c:pt>
                <c:pt idx="68">
                  <c:v>35606</c:v>
                </c:pt>
                <c:pt idx="69">
                  <c:v>36587</c:v>
                </c:pt>
                <c:pt idx="70">
                  <c:v>38524</c:v>
                </c:pt>
                <c:pt idx="71">
                  <c:v>39292</c:v>
                </c:pt>
              </c:numCache>
            </c:numRef>
          </c:yVal>
          <c:smooth val="1"/>
          <c:extLst>
            <c:ext xmlns:c16="http://schemas.microsoft.com/office/drawing/2014/chart" uri="{C3380CC4-5D6E-409C-BE32-E72D297353CC}">
              <c16:uniqueId val="{00000004-D1C1-46C1-8A42-3D09C0721A03}"/>
            </c:ext>
          </c:extLst>
        </c:ser>
        <c:ser>
          <c:idx val="4"/>
          <c:order val="4"/>
          <c:tx>
            <c:v>Hydraulique</c:v>
          </c:tx>
          <c:spPr>
            <a:ln w="19050" cap="rnd">
              <a:solidFill>
                <a:schemeClr val="accent5"/>
              </a:solidFill>
              <a:round/>
            </a:ln>
            <a:effectLst/>
          </c:spPr>
          <c:marker>
            <c:symbol val="none"/>
          </c:marker>
          <c:xVal>
            <c:numRef>
              <c:f>Données!$B$5:$B$76</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Données!$F$5:$F$76</c:f>
              <c:numCache>
                <c:formatCode>General</c:formatCode>
                <c:ptCount val="72"/>
                <c:pt idx="0">
                  <c:v>0</c:v>
                </c:pt>
                <c:pt idx="1">
                  <c:v>0</c:v>
                </c:pt>
                <c:pt idx="2">
                  <c:v>0</c:v>
                </c:pt>
                <c:pt idx="3">
                  <c:v>0</c:v>
                </c:pt>
                <c:pt idx="4">
                  <c:v>0</c:v>
                </c:pt>
                <c:pt idx="5">
                  <c:v>0</c:v>
                </c:pt>
                <c:pt idx="6">
                  <c:v>0</c:v>
                </c:pt>
                <c:pt idx="7">
                  <c:v>0</c:v>
                </c:pt>
                <c:pt idx="8">
                  <c:v>1</c:v>
                </c:pt>
                <c:pt idx="9">
                  <c:v>37</c:v>
                </c:pt>
                <c:pt idx="10">
                  <c:v>45</c:v>
                </c:pt>
                <c:pt idx="11">
                  <c:v>90</c:v>
                </c:pt>
                <c:pt idx="12">
                  <c:v>173</c:v>
                </c:pt>
                <c:pt idx="13">
                  <c:v>350</c:v>
                </c:pt>
                <c:pt idx="14">
                  <c:v>510</c:v>
                </c:pt>
                <c:pt idx="15">
                  <c:v>901</c:v>
                </c:pt>
                <c:pt idx="16">
                  <c:v>1831</c:v>
                </c:pt>
                <c:pt idx="17">
                  <c:v>2567</c:v>
                </c:pt>
                <c:pt idx="18">
                  <c:v>2734</c:v>
                </c:pt>
                <c:pt idx="19">
                  <c:v>2796</c:v>
                </c:pt>
                <c:pt idx="20">
                  <c:v>2949</c:v>
                </c:pt>
                <c:pt idx="21">
                  <c:v>3122</c:v>
                </c:pt>
                <c:pt idx="22">
                  <c:v>3270</c:v>
                </c:pt>
                <c:pt idx="23">
                  <c:v>3411</c:v>
                </c:pt>
                <c:pt idx="24">
                  <c:v>3568</c:v>
                </c:pt>
                <c:pt idx="25">
                  <c:v>3619</c:v>
                </c:pt>
                <c:pt idx="26">
                  <c:v>3977</c:v>
                </c:pt>
                <c:pt idx="27">
                  <c:v>4025</c:v>
                </c:pt>
                <c:pt idx="28">
                  <c:v>4014</c:v>
                </c:pt>
                <c:pt idx="29">
                  <c:v>4162</c:v>
                </c:pt>
                <c:pt idx="30">
                  <c:v>4492</c:v>
                </c:pt>
                <c:pt idx="31">
                  <c:v>4711</c:v>
                </c:pt>
                <c:pt idx="32">
                  <c:v>4819</c:v>
                </c:pt>
                <c:pt idx="33">
                  <c:v>4917</c:v>
                </c:pt>
                <c:pt idx="34">
                  <c:v>5009</c:v>
                </c:pt>
                <c:pt idx="35">
                  <c:v>5223</c:v>
                </c:pt>
                <c:pt idx="36">
                  <c:v>5399</c:v>
                </c:pt>
                <c:pt idx="37">
                  <c:v>5500</c:v>
                </c:pt>
                <c:pt idx="38">
                  <c:v>5574</c:v>
                </c:pt>
                <c:pt idx="39">
                  <c:v>5656</c:v>
                </c:pt>
                <c:pt idx="40">
                  <c:v>5830</c:v>
                </c:pt>
                <c:pt idx="41">
                  <c:v>5800</c:v>
                </c:pt>
                <c:pt idx="42">
                  <c:v>5999</c:v>
                </c:pt>
                <c:pt idx="43">
                  <c:v>6137</c:v>
                </c:pt>
                <c:pt idx="44">
                  <c:v>6138</c:v>
                </c:pt>
                <c:pt idx="45">
                  <c:v>6504</c:v>
                </c:pt>
                <c:pt idx="46">
                  <c:v>6555</c:v>
                </c:pt>
                <c:pt idx="47">
                  <c:v>6910</c:v>
                </c:pt>
                <c:pt idx="48">
                  <c:v>7002</c:v>
                </c:pt>
                <c:pt idx="49">
                  <c:v>7129</c:v>
                </c:pt>
                <c:pt idx="50">
                  <c:v>7188</c:v>
                </c:pt>
                <c:pt idx="51">
                  <c:v>7241</c:v>
                </c:pt>
                <c:pt idx="52">
                  <c:v>7362</c:v>
                </c:pt>
                <c:pt idx="53">
                  <c:v>7133</c:v>
                </c:pt>
                <c:pt idx="54">
                  <c:v>7214</c:v>
                </c:pt>
                <c:pt idx="55">
                  <c:v>7176</c:v>
                </c:pt>
                <c:pt idx="56">
                  <c:v>7637</c:v>
                </c:pt>
                <c:pt idx="57">
                  <c:v>7848</c:v>
                </c:pt>
                <c:pt idx="58">
                  <c:v>8096</c:v>
                </c:pt>
                <c:pt idx="59">
                  <c:v>8192</c:v>
                </c:pt>
                <c:pt idx="60">
                  <c:v>8595</c:v>
                </c:pt>
                <c:pt idx="61">
                  <c:v>8558</c:v>
                </c:pt>
                <c:pt idx="62">
                  <c:v>8961</c:v>
                </c:pt>
                <c:pt idx="63">
                  <c:v>9086</c:v>
                </c:pt>
                <c:pt idx="64">
                  <c:v>9409</c:v>
                </c:pt>
                <c:pt idx="65">
                  <c:v>9766</c:v>
                </c:pt>
                <c:pt idx="66">
                  <c:v>9907</c:v>
                </c:pt>
                <c:pt idx="67">
                  <c:v>9833</c:v>
                </c:pt>
                <c:pt idx="68">
                  <c:v>10093</c:v>
                </c:pt>
                <c:pt idx="69">
                  <c:v>10165</c:v>
                </c:pt>
                <c:pt idx="70">
                  <c:v>10369</c:v>
                </c:pt>
                <c:pt idx="71">
                  <c:v>10455</c:v>
                </c:pt>
              </c:numCache>
            </c:numRef>
          </c:yVal>
          <c:smooth val="1"/>
          <c:extLst>
            <c:ext xmlns:c16="http://schemas.microsoft.com/office/drawing/2014/chart" uri="{C3380CC4-5D6E-409C-BE32-E72D297353CC}">
              <c16:uniqueId val="{00000005-D1C1-46C1-8A42-3D09C0721A03}"/>
            </c:ext>
          </c:extLst>
        </c:ser>
        <c:ser>
          <c:idx val="5"/>
          <c:order val="5"/>
          <c:tx>
            <c:v>Biocarburants</c:v>
          </c:tx>
          <c:spPr>
            <a:ln w="19050" cap="rnd">
              <a:solidFill>
                <a:schemeClr val="accent6"/>
              </a:solidFill>
              <a:round/>
            </a:ln>
            <a:effectLst/>
          </c:spPr>
          <c:marker>
            <c:symbol val="none"/>
          </c:marker>
          <c:xVal>
            <c:numRef>
              <c:f>Données!$B$5:$B$76</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Données!$G$5:$G$76</c:f>
              <c:numCache>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91</c:v>
                </c:pt>
                <c:pt idx="43">
                  <c:v>102</c:v>
                </c:pt>
                <c:pt idx="44">
                  <c:v>98</c:v>
                </c:pt>
                <c:pt idx="45">
                  <c:v>100</c:v>
                </c:pt>
                <c:pt idx="46">
                  <c:v>111</c:v>
                </c:pt>
                <c:pt idx="47">
                  <c:v>115</c:v>
                </c:pt>
                <c:pt idx="48">
                  <c:v>115</c:v>
                </c:pt>
                <c:pt idx="49">
                  <c:v>132</c:v>
                </c:pt>
                <c:pt idx="50">
                  <c:v>126</c:v>
                </c:pt>
                <c:pt idx="51">
                  <c:v>122</c:v>
                </c:pt>
                <c:pt idx="52">
                  <c:v>116</c:v>
                </c:pt>
                <c:pt idx="53">
                  <c:v>128</c:v>
                </c:pt>
                <c:pt idx="54">
                  <c:v>150</c:v>
                </c:pt>
                <c:pt idx="55">
                  <c:v>186</c:v>
                </c:pt>
                <c:pt idx="56">
                  <c:v>209</c:v>
                </c:pt>
                <c:pt idx="57">
                  <c:v>247</c:v>
                </c:pt>
                <c:pt idx="58">
                  <c:v>316</c:v>
                </c:pt>
                <c:pt idx="59">
                  <c:v>429</c:v>
                </c:pt>
                <c:pt idx="60">
                  <c:v>578</c:v>
                </c:pt>
                <c:pt idx="61">
                  <c:v>642</c:v>
                </c:pt>
                <c:pt idx="62">
                  <c:v>735</c:v>
                </c:pt>
                <c:pt idx="63">
                  <c:v>776</c:v>
                </c:pt>
                <c:pt idx="64">
                  <c:v>791</c:v>
                </c:pt>
                <c:pt idx="65">
                  <c:v>857</c:v>
                </c:pt>
                <c:pt idx="66">
                  <c:v>933</c:v>
                </c:pt>
                <c:pt idx="67">
                  <c:v>938</c:v>
                </c:pt>
                <c:pt idx="68">
                  <c:v>971</c:v>
                </c:pt>
                <c:pt idx="69">
                  <c:v>1012</c:v>
                </c:pt>
                <c:pt idx="70">
                  <c:v>1109</c:v>
                </c:pt>
                <c:pt idx="71">
                  <c:v>1143</c:v>
                </c:pt>
              </c:numCache>
            </c:numRef>
          </c:yVal>
          <c:smooth val="1"/>
          <c:extLst>
            <c:ext xmlns:c16="http://schemas.microsoft.com/office/drawing/2014/chart" uri="{C3380CC4-5D6E-409C-BE32-E72D297353CC}">
              <c16:uniqueId val="{00000006-D1C1-46C1-8A42-3D09C0721A03}"/>
            </c:ext>
          </c:extLst>
        </c:ser>
        <c:ser>
          <c:idx val="6"/>
          <c:order val="6"/>
          <c:tx>
            <c:v>Nucléaire</c:v>
          </c:tx>
          <c:spPr>
            <a:ln w="19050" cap="rnd">
              <a:solidFill>
                <a:schemeClr val="accent1">
                  <a:lumMod val="60000"/>
                </a:schemeClr>
              </a:solidFill>
              <a:round/>
            </a:ln>
            <a:effectLst/>
          </c:spPr>
          <c:marker>
            <c:symbol val="none"/>
          </c:marker>
          <c:xVal>
            <c:numRef>
              <c:f>Données!$B$5:$B$76</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Données!$H$5:$H$76</c:f>
              <c:numCache>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c:v>
                </c:pt>
                <c:pt idx="17">
                  <c:v>71</c:v>
                </c:pt>
                <c:pt idx="18">
                  <c:v>96</c:v>
                </c:pt>
                <c:pt idx="19">
                  <c:v>114</c:v>
                </c:pt>
                <c:pt idx="20">
                  <c:v>146</c:v>
                </c:pt>
                <c:pt idx="21">
                  <c:v>174</c:v>
                </c:pt>
                <c:pt idx="22">
                  <c:v>223</c:v>
                </c:pt>
                <c:pt idx="23">
                  <c:v>307</c:v>
                </c:pt>
                <c:pt idx="24">
                  <c:v>424</c:v>
                </c:pt>
                <c:pt idx="25">
                  <c:v>566</c:v>
                </c:pt>
                <c:pt idx="26">
                  <c:v>748</c:v>
                </c:pt>
                <c:pt idx="27">
                  <c:v>1032</c:v>
                </c:pt>
                <c:pt idx="28">
                  <c:v>1213</c:v>
                </c:pt>
                <c:pt idx="29">
                  <c:v>1509</c:v>
                </c:pt>
                <c:pt idx="30">
                  <c:v>1740</c:v>
                </c:pt>
                <c:pt idx="31">
                  <c:v>1811</c:v>
                </c:pt>
                <c:pt idx="32">
                  <c:v>2010</c:v>
                </c:pt>
                <c:pt idx="33">
                  <c:v>2342</c:v>
                </c:pt>
                <c:pt idx="34">
                  <c:v>2544</c:v>
                </c:pt>
                <c:pt idx="35">
                  <c:v>2895</c:v>
                </c:pt>
                <c:pt idx="36">
                  <c:v>3522</c:v>
                </c:pt>
                <c:pt idx="37">
                  <c:v>4140</c:v>
                </c:pt>
                <c:pt idx="38">
                  <c:v>4431</c:v>
                </c:pt>
                <c:pt idx="39">
                  <c:v>4835</c:v>
                </c:pt>
                <c:pt idx="40">
                  <c:v>5254</c:v>
                </c:pt>
                <c:pt idx="41">
                  <c:v>5404</c:v>
                </c:pt>
                <c:pt idx="42">
                  <c:v>5560</c:v>
                </c:pt>
                <c:pt idx="43">
                  <c:v>5823</c:v>
                </c:pt>
                <c:pt idx="44">
                  <c:v>5868</c:v>
                </c:pt>
                <c:pt idx="45">
                  <c:v>6072</c:v>
                </c:pt>
                <c:pt idx="46">
                  <c:v>6189</c:v>
                </c:pt>
                <c:pt idx="47">
                  <c:v>6462</c:v>
                </c:pt>
                <c:pt idx="48">
                  <c:v>6686</c:v>
                </c:pt>
                <c:pt idx="49">
                  <c:v>6642</c:v>
                </c:pt>
                <c:pt idx="50">
                  <c:v>6764</c:v>
                </c:pt>
                <c:pt idx="51">
                  <c:v>7015</c:v>
                </c:pt>
                <c:pt idx="52">
                  <c:v>7172</c:v>
                </c:pt>
                <c:pt idx="53">
                  <c:v>7326</c:v>
                </c:pt>
                <c:pt idx="54">
                  <c:v>7387</c:v>
                </c:pt>
                <c:pt idx="55">
                  <c:v>7207</c:v>
                </c:pt>
                <c:pt idx="56">
                  <c:v>7476</c:v>
                </c:pt>
                <c:pt idx="57">
                  <c:v>7449</c:v>
                </c:pt>
                <c:pt idx="58">
                  <c:v>7487</c:v>
                </c:pt>
                <c:pt idx="59">
                  <c:v>7293</c:v>
                </c:pt>
                <c:pt idx="60">
                  <c:v>7218</c:v>
                </c:pt>
                <c:pt idx="61">
                  <c:v>7089</c:v>
                </c:pt>
                <c:pt idx="62">
                  <c:v>7210</c:v>
                </c:pt>
                <c:pt idx="63">
                  <c:v>6854</c:v>
                </c:pt>
                <c:pt idx="64">
                  <c:v>6364</c:v>
                </c:pt>
                <c:pt idx="65">
                  <c:v>6384</c:v>
                </c:pt>
                <c:pt idx="66">
                  <c:v>6468</c:v>
                </c:pt>
                <c:pt idx="67">
                  <c:v>6517</c:v>
                </c:pt>
                <c:pt idx="68">
                  <c:v>6576</c:v>
                </c:pt>
                <c:pt idx="69">
                  <c:v>6596</c:v>
                </c:pt>
                <c:pt idx="70">
                  <c:v>6713</c:v>
                </c:pt>
                <c:pt idx="71">
                  <c:v>6923</c:v>
                </c:pt>
              </c:numCache>
            </c:numRef>
          </c:yVal>
          <c:smooth val="1"/>
          <c:extLst>
            <c:ext xmlns:c16="http://schemas.microsoft.com/office/drawing/2014/chart" uri="{C3380CC4-5D6E-409C-BE32-E72D297353CC}">
              <c16:uniqueId val="{00000007-D1C1-46C1-8A42-3D09C0721A03}"/>
            </c:ext>
          </c:extLst>
        </c:ser>
        <c:ser>
          <c:idx val="7"/>
          <c:order val="7"/>
          <c:tx>
            <c:v>Pétrole</c:v>
          </c:tx>
          <c:spPr>
            <a:ln w="19050" cap="rnd">
              <a:solidFill>
                <a:schemeClr val="accent2">
                  <a:lumMod val="60000"/>
                </a:schemeClr>
              </a:solidFill>
              <a:round/>
            </a:ln>
            <a:effectLst/>
          </c:spPr>
          <c:marker>
            <c:symbol val="none"/>
          </c:marker>
          <c:xVal>
            <c:numRef>
              <c:f>Données!$B$5:$B$76</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Données!$I$5:$I$76</c:f>
              <c:numCache>
                <c:formatCode>General</c:formatCode>
                <c:ptCount val="72"/>
                <c:pt idx="0">
                  <c:v>0</c:v>
                </c:pt>
                <c:pt idx="1">
                  <c:v>0</c:v>
                </c:pt>
                <c:pt idx="2">
                  <c:v>0</c:v>
                </c:pt>
                <c:pt idx="3">
                  <c:v>0</c:v>
                </c:pt>
                <c:pt idx="4">
                  <c:v>0</c:v>
                </c:pt>
                <c:pt idx="5">
                  <c:v>0</c:v>
                </c:pt>
                <c:pt idx="6">
                  <c:v>0</c:v>
                </c:pt>
                <c:pt idx="7">
                  <c:v>6</c:v>
                </c:pt>
                <c:pt idx="8">
                  <c:v>35</c:v>
                </c:pt>
                <c:pt idx="9">
                  <c:v>92</c:v>
                </c:pt>
                <c:pt idx="10">
                  <c:v>185</c:v>
                </c:pt>
                <c:pt idx="11">
                  <c:v>410</c:v>
                </c:pt>
                <c:pt idx="12">
                  <c:v>915</c:v>
                </c:pt>
                <c:pt idx="13">
                  <c:v>1790</c:v>
                </c:pt>
                <c:pt idx="14">
                  <c:v>2699</c:v>
                </c:pt>
                <c:pt idx="15">
                  <c:v>5587</c:v>
                </c:pt>
                <c:pt idx="16">
                  <c:v>11264</c:v>
                </c:pt>
                <c:pt idx="17">
                  <c:v>18133</c:v>
                </c:pt>
                <c:pt idx="18">
                  <c:v>19525</c:v>
                </c:pt>
                <c:pt idx="19">
                  <c:v>20917</c:v>
                </c:pt>
                <c:pt idx="20">
                  <c:v>22749</c:v>
                </c:pt>
                <c:pt idx="21">
                  <c:v>24657</c:v>
                </c:pt>
                <c:pt idx="22">
                  <c:v>26777</c:v>
                </c:pt>
                <c:pt idx="23">
                  <c:v>28235</c:v>
                </c:pt>
                <c:pt idx="24">
                  <c:v>30395</c:v>
                </c:pt>
                <c:pt idx="25">
                  <c:v>32746</c:v>
                </c:pt>
                <c:pt idx="26">
                  <c:v>32264</c:v>
                </c:pt>
                <c:pt idx="27">
                  <c:v>32008</c:v>
                </c:pt>
                <c:pt idx="28">
                  <c:v>34075</c:v>
                </c:pt>
                <c:pt idx="29">
                  <c:v>35278</c:v>
                </c:pt>
                <c:pt idx="30">
                  <c:v>36447</c:v>
                </c:pt>
                <c:pt idx="31">
                  <c:v>36998</c:v>
                </c:pt>
                <c:pt idx="32">
                  <c:v>35463</c:v>
                </c:pt>
                <c:pt idx="33">
                  <c:v>34257</c:v>
                </c:pt>
                <c:pt idx="34">
                  <c:v>33191</c:v>
                </c:pt>
                <c:pt idx="35">
                  <c:v>32998</c:v>
                </c:pt>
                <c:pt idx="36">
                  <c:v>33742</c:v>
                </c:pt>
                <c:pt idx="37">
                  <c:v>33804</c:v>
                </c:pt>
                <c:pt idx="38">
                  <c:v>34805</c:v>
                </c:pt>
                <c:pt idx="39">
                  <c:v>35544</c:v>
                </c:pt>
                <c:pt idx="40">
                  <c:v>36706</c:v>
                </c:pt>
                <c:pt idx="41">
                  <c:v>37302</c:v>
                </c:pt>
                <c:pt idx="42">
                  <c:v>37691</c:v>
                </c:pt>
                <c:pt idx="43">
                  <c:v>37695</c:v>
                </c:pt>
                <c:pt idx="44">
                  <c:v>38343</c:v>
                </c:pt>
                <c:pt idx="45">
                  <c:v>38119</c:v>
                </c:pt>
                <c:pt idx="46">
                  <c:v>38947</c:v>
                </c:pt>
                <c:pt idx="47">
                  <c:v>39489</c:v>
                </c:pt>
                <c:pt idx="48">
                  <c:v>40384</c:v>
                </c:pt>
                <c:pt idx="49">
                  <c:v>41417</c:v>
                </c:pt>
                <c:pt idx="50">
                  <c:v>41652</c:v>
                </c:pt>
                <c:pt idx="51">
                  <c:v>42382</c:v>
                </c:pt>
                <c:pt idx="52">
                  <c:v>42904</c:v>
                </c:pt>
                <c:pt idx="53">
                  <c:v>43288</c:v>
                </c:pt>
                <c:pt idx="54">
                  <c:v>43670</c:v>
                </c:pt>
                <c:pt idx="55">
                  <c:v>44669</c:v>
                </c:pt>
                <c:pt idx="56">
                  <c:v>46258</c:v>
                </c:pt>
                <c:pt idx="57">
                  <c:v>46831</c:v>
                </c:pt>
                <c:pt idx="58">
                  <c:v>47386</c:v>
                </c:pt>
                <c:pt idx="59">
                  <c:v>47946</c:v>
                </c:pt>
                <c:pt idx="60">
                  <c:v>47507</c:v>
                </c:pt>
                <c:pt idx="61">
                  <c:v>46737</c:v>
                </c:pt>
                <c:pt idx="62">
                  <c:v>48099</c:v>
                </c:pt>
                <c:pt idx="63">
                  <c:v>48574</c:v>
                </c:pt>
                <c:pt idx="64">
                  <c:v>49169</c:v>
                </c:pt>
                <c:pt idx="65">
                  <c:v>49691</c:v>
                </c:pt>
                <c:pt idx="66">
                  <c:v>50041</c:v>
                </c:pt>
                <c:pt idx="67">
                  <c:v>50917</c:v>
                </c:pt>
                <c:pt idx="68">
                  <c:v>51931</c:v>
                </c:pt>
                <c:pt idx="69">
                  <c:v>52568</c:v>
                </c:pt>
                <c:pt idx="70">
                  <c:v>53185</c:v>
                </c:pt>
                <c:pt idx="71">
                  <c:v>53620</c:v>
                </c:pt>
              </c:numCache>
            </c:numRef>
          </c:yVal>
          <c:smooth val="1"/>
          <c:extLst>
            <c:ext xmlns:c16="http://schemas.microsoft.com/office/drawing/2014/chart" uri="{C3380CC4-5D6E-409C-BE32-E72D297353CC}">
              <c16:uniqueId val="{00000008-D1C1-46C1-8A42-3D09C0721A03}"/>
            </c:ext>
          </c:extLst>
        </c:ser>
        <c:ser>
          <c:idx val="8"/>
          <c:order val="8"/>
          <c:tx>
            <c:v>Solaire</c:v>
          </c:tx>
          <c:spPr>
            <a:ln w="19050" cap="rnd">
              <a:solidFill>
                <a:schemeClr val="accent3">
                  <a:lumMod val="60000"/>
                </a:schemeClr>
              </a:solidFill>
              <a:round/>
            </a:ln>
            <a:effectLst/>
          </c:spPr>
          <c:marker>
            <c:symbol val="none"/>
          </c:marker>
          <c:xVal>
            <c:numRef>
              <c:f>Données!$B$5:$B$76</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Données!$J$5:$J$76</c:f>
              <c:numCache>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1</c:v>
                </c:pt>
                <c:pt idx="42">
                  <c:v>1</c:v>
                </c:pt>
                <c:pt idx="43">
                  <c:v>1</c:v>
                </c:pt>
                <c:pt idx="44">
                  <c:v>1</c:v>
                </c:pt>
                <c:pt idx="45">
                  <c:v>2</c:v>
                </c:pt>
                <c:pt idx="46">
                  <c:v>2</c:v>
                </c:pt>
                <c:pt idx="47">
                  <c:v>2</c:v>
                </c:pt>
                <c:pt idx="48">
                  <c:v>2</c:v>
                </c:pt>
                <c:pt idx="49">
                  <c:v>2</c:v>
                </c:pt>
                <c:pt idx="50">
                  <c:v>2</c:v>
                </c:pt>
                <c:pt idx="51">
                  <c:v>3</c:v>
                </c:pt>
                <c:pt idx="52">
                  <c:v>3</c:v>
                </c:pt>
                <c:pt idx="53">
                  <c:v>4</c:v>
                </c:pt>
                <c:pt idx="54">
                  <c:v>5</c:v>
                </c:pt>
                <c:pt idx="55">
                  <c:v>6</c:v>
                </c:pt>
                <c:pt idx="56">
                  <c:v>8</c:v>
                </c:pt>
                <c:pt idx="57">
                  <c:v>11</c:v>
                </c:pt>
                <c:pt idx="58">
                  <c:v>15</c:v>
                </c:pt>
                <c:pt idx="59">
                  <c:v>21</c:v>
                </c:pt>
                <c:pt idx="60">
                  <c:v>34</c:v>
                </c:pt>
                <c:pt idx="61">
                  <c:v>57</c:v>
                </c:pt>
                <c:pt idx="62">
                  <c:v>90</c:v>
                </c:pt>
                <c:pt idx="63">
                  <c:v>173</c:v>
                </c:pt>
                <c:pt idx="64">
                  <c:v>262</c:v>
                </c:pt>
                <c:pt idx="65">
                  <c:v>357</c:v>
                </c:pt>
                <c:pt idx="66">
                  <c:v>508</c:v>
                </c:pt>
                <c:pt idx="67">
                  <c:v>654</c:v>
                </c:pt>
                <c:pt idx="68">
                  <c:v>830</c:v>
                </c:pt>
                <c:pt idx="69">
                  <c:v>1117</c:v>
                </c:pt>
                <c:pt idx="70">
                  <c:v>1451</c:v>
                </c:pt>
                <c:pt idx="71">
                  <c:v>1793</c:v>
                </c:pt>
              </c:numCache>
            </c:numRef>
          </c:yVal>
          <c:smooth val="1"/>
          <c:extLst>
            <c:ext xmlns:c16="http://schemas.microsoft.com/office/drawing/2014/chart" uri="{C3380CC4-5D6E-409C-BE32-E72D297353CC}">
              <c16:uniqueId val="{00000009-D1C1-46C1-8A42-3D09C0721A03}"/>
            </c:ext>
          </c:extLst>
        </c:ser>
        <c:ser>
          <c:idx val="9"/>
          <c:order val="9"/>
          <c:tx>
            <c:v>Éolien</c:v>
          </c:tx>
          <c:spPr>
            <a:ln w="19050" cap="rnd">
              <a:solidFill>
                <a:schemeClr val="accent4">
                  <a:lumMod val="60000"/>
                </a:schemeClr>
              </a:solidFill>
              <a:round/>
            </a:ln>
            <a:effectLst/>
          </c:spPr>
          <c:marker>
            <c:symbol val="none"/>
          </c:marker>
          <c:xVal>
            <c:numRef>
              <c:f>Données!$B$5:$B$76</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Données!$K$5:$K$76</c:f>
              <c:numCache>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1</c:v>
                </c:pt>
                <c:pt idx="40">
                  <c:v>1</c:v>
                </c:pt>
                <c:pt idx="41">
                  <c:v>7</c:v>
                </c:pt>
                <c:pt idx="42">
                  <c:v>10</c:v>
                </c:pt>
                <c:pt idx="43">
                  <c:v>11</c:v>
                </c:pt>
                <c:pt idx="44">
                  <c:v>13</c:v>
                </c:pt>
                <c:pt idx="45">
                  <c:v>16</c:v>
                </c:pt>
                <c:pt idx="46">
                  <c:v>20</c:v>
                </c:pt>
                <c:pt idx="47">
                  <c:v>23</c:v>
                </c:pt>
                <c:pt idx="48">
                  <c:v>26</c:v>
                </c:pt>
                <c:pt idx="49">
                  <c:v>33</c:v>
                </c:pt>
                <c:pt idx="50">
                  <c:v>45</c:v>
                </c:pt>
                <c:pt idx="51">
                  <c:v>60</c:v>
                </c:pt>
                <c:pt idx="52">
                  <c:v>87</c:v>
                </c:pt>
                <c:pt idx="53">
                  <c:v>107</c:v>
                </c:pt>
                <c:pt idx="54">
                  <c:v>144</c:v>
                </c:pt>
                <c:pt idx="55">
                  <c:v>173</c:v>
                </c:pt>
                <c:pt idx="56">
                  <c:v>230</c:v>
                </c:pt>
                <c:pt idx="57">
                  <c:v>281</c:v>
                </c:pt>
                <c:pt idx="58">
                  <c:v>358</c:v>
                </c:pt>
                <c:pt idx="59">
                  <c:v>458</c:v>
                </c:pt>
                <c:pt idx="60">
                  <c:v>591</c:v>
                </c:pt>
                <c:pt idx="61">
                  <c:v>734</c:v>
                </c:pt>
                <c:pt idx="62">
                  <c:v>909</c:v>
                </c:pt>
                <c:pt idx="63">
                  <c:v>1151</c:v>
                </c:pt>
                <c:pt idx="64">
                  <c:v>1373</c:v>
                </c:pt>
                <c:pt idx="65">
                  <c:v>1629</c:v>
                </c:pt>
                <c:pt idx="66">
                  <c:v>1807</c:v>
                </c:pt>
                <c:pt idx="67">
                  <c:v>2112</c:v>
                </c:pt>
                <c:pt idx="68">
                  <c:v>2431</c:v>
                </c:pt>
                <c:pt idx="69">
                  <c:v>2852</c:v>
                </c:pt>
                <c:pt idx="70">
                  <c:v>3161</c:v>
                </c:pt>
                <c:pt idx="71">
                  <c:v>3540</c:v>
                </c:pt>
              </c:numCache>
            </c:numRef>
          </c:yVal>
          <c:smooth val="1"/>
          <c:extLst>
            <c:ext xmlns:c16="http://schemas.microsoft.com/office/drawing/2014/chart" uri="{C3380CC4-5D6E-409C-BE32-E72D297353CC}">
              <c16:uniqueId val="{0000000A-D1C1-46C1-8A42-3D09C0721A03}"/>
            </c:ext>
          </c:extLst>
        </c:ser>
        <c:ser>
          <c:idx val="10"/>
          <c:order val="10"/>
          <c:tx>
            <c:v>Autres sources renouv.</c:v>
          </c:tx>
          <c:spPr>
            <a:ln w="19050" cap="rnd">
              <a:solidFill>
                <a:schemeClr val="accent5">
                  <a:lumMod val="60000"/>
                </a:schemeClr>
              </a:solidFill>
              <a:round/>
            </a:ln>
            <a:effectLst/>
          </c:spPr>
          <c:marker>
            <c:symbol val="none"/>
          </c:marker>
          <c:xVal>
            <c:numRef>
              <c:f>Données!$B$5:$B$76</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Données!$L$5:$L$76</c:f>
              <c:numCache>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c:v>
                </c:pt>
                <c:pt idx="17">
                  <c:v>50</c:v>
                </c:pt>
                <c:pt idx="18">
                  <c:v>55</c:v>
                </c:pt>
                <c:pt idx="19">
                  <c:v>56</c:v>
                </c:pt>
                <c:pt idx="20">
                  <c:v>61</c:v>
                </c:pt>
                <c:pt idx="21">
                  <c:v>65</c:v>
                </c:pt>
                <c:pt idx="22">
                  <c:v>71</c:v>
                </c:pt>
                <c:pt idx="23">
                  <c:v>77</c:v>
                </c:pt>
                <c:pt idx="24">
                  <c:v>83</c:v>
                </c:pt>
                <c:pt idx="25">
                  <c:v>89</c:v>
                </c:pt>
                <c:pt idx="26">
                  <c:v>94</c:v>
                </c:pt>
                <c:pt idx="27">
                  <c:v>96</c:v>
                </c:pt>
                <c:pt idx="28">
                  <c:v>107</c:v>
                </c:pt>
                <c:pt idx="29">
                  <c:v>113</c:v>
                </c:pt>
                <c:pt idx="30">
                  <c:v>119</c:v>
                </c:pt>
                <c:pt idx="31">
                  <c:v>128</c:v>
                </c:pt>
                <c:pt idx="32">
                  <c:v>138</c:v>
                </c:pt>
                <c:pt idx="33">
                  <c:v>149</c:v>
                </c:pt>
                <c:pt idx="34">
                  <c:v>171</c:v>
                </c:pt>
                <c:pt idx="35">
                  <c:v>190</c:v>
                </c:pt>
                <c:pt idx="36">
                  <c:v>211</c:v>
                </c:pt>
                <c:pt idx="37">
                  <c:v>216</c:v>
                </c:pt>
                <c:pt idx="38">
                  <c:v>238</c:v>
                </c:pt>
                <c:pt idx="39">
                  <c:v>255</c:v>
                </c:pt>
                <c:pt idx="40">
                  <c:v>262</c:v>
                </c:pt>
                <c:pt idx="41">
                  <c:v>290</c:v>
                </c:pt>
                <c:pt idx="42">
                  <c:v>325</c:v>
                </c:pt>
                <c:pt idx="43">
                  <c:v>339</c:v>
                </c:pt>
                <c:pt idx="44">
                  <c:v>364</c:v>
                </c:pt>
                <c:pt idx="45">
                  <c:v>376</c:v>
                </c:pt>
                <c:pt idx="46">
                  <c:v>390</c:v>
                </c:pt>
                <c:pt idx="47">
                  <c:v>408</c:v>
                </c:pt>
                <c:pt idx="48">
                  <c:v>418</c:v>
                </c:pt>
                <c:pt idx="49">
                  <c:v>448</c:v>
                </c:pt>
                <c:pt idx="50">
                  <c:v>470</c:v>
                </c:pt>
                <c:pt idx="51">
                  <c:v>493</c:v>
                </c:pt>
                <c:pt idx="52">
                  <c:v>517</c:v>
                </c:pt>
                <c:pt idx="53">
                  <c:v>531</c:v>
                </c:pt>
                <c:pt idx="54">
                  <c:v>567</c:v>
                </c:pt>
                <c:pt idx="55">
                  <c:v>596</c:v>
                </c:pt>
                <c:pt idx="56">
                  <c:v>637</c:v>
                </c:pt>
                <c:pt idx="57">
                  <c:v>685</c:v>
                </c:pt>
                <c:pt idx="58">
                  <c:v>728</c:v>
                </c:pt>
                <c:pt idx="59">
                  <c:v>785</c:v>
                </c:pt>
                <c:pt idx="60">
                  <c:v>837</c:v>
                </c:pt>
                <c:pt idx="61">
                  <c:v>897</c:v>
                </c:pt>
                <c:pt idx="62">
                  <c:v>991</c:v>
                </c:pt>
                <c:pt idx="63">
                  <c:v>1036</c:v>
                </c:pt>
                <c:pt idx="64">
                  <c:v>1112</c:v>
                </c:pt>
                <c:pt idx="65">
                  <c:v>1189</c:v>
                </c:pt>
                <c:pt idx="66">
                  <c:v>1278</c:v>
                </c:pt>
                <c:pt idx="67">
                  <c:v>1362</c:v>
                </c:pt>
                <c:pt idx="68">
                  <c:v>1379</c:v>
                </c:pt>
                <c:pt idx="69">
                  <c:v>1457</c:v>
                </c:pt>
                <c:pt idx="70">
                  <c:v>1530</c:v>
                </c:pt>
                <c:pt idx="71">
                  <c:v>1614</c:v>
                </c:pt>
              </c:numCache>
            </c:numRef>
          </c:yVal>
          <c:smooth val="1"/>
          <c:extLst>
            <c:ext xmlns:c16="http://schemas.microsoft.com/office/drawing/2014/chart" uri="{C3380CC4-5D6E-409C-BE32-E72D297353CC}">
              <c16:uniqueId val="{0000000B-D1C1-46C1-8A42-3D09C0721A03}"/>
            </c:ext>
          </c:extLst>
        </c:ser>
        <c:dLbls>
          <c:showLegendKey val="0"/>
          <c:showVal val="0"/>
          <c:showCatName val="0"/>
          <c:showSerName val="0"/>
          <c:showPercent val="0"/>
          <c:showBubbleSize val="0"/>
        </c:dLbls>
        <c:axId val="1180185696"/>
        <c:axId val="1180195264"/>
      </c:scatterChart>
      <c:valAx>
        <c:axId val="118018569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BE"/>
                  <a:t>Année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80195264"/>
        <c:crosses val="autoZero"/>
        <c:crossBetween val="midCat"/>
      </c:valAx>
      <c:valAx>
        <c:axId val="118019526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BE"/>
                  <a:t>Consommation d'énergie</a:t>
                </a:r>
                <a:r>
                  <a:rPr lang="fr-BE" baseline="0"/>
                  <a:t> primaire [TWh]</a:t>
                </a:r>
                <a:endParaRPr lang="fr-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80185696"/>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BE"/>
              <a:t>Évolution</a:t>
            </a:r>
            <a:r>
              <a:rPr lang="fr-BE" baseline="0"/>
              <a:t> démographique dans le monde</a:t>
            </a:r>
            <a:endParaRPr lang="fr-B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spPr>
            <a:ln w="19050" cap="rnd">
              <a:solidFill>
                <a:schemeClr val="accent1"/>
              </a:solidFill>
              <a:round/>
            </a:ln>
            <a:effectLst/>
          </c:spPr>
          <c:marker>
            <c:symbol val="none"/>
          </c:marker>
          <c:xVal>
            <c:numRef>
              <c:f>Données!$P$5:$P$77</c:f>
              <c:numCache>
                <c:formatCode>General</c:formatCode>
                <c:ptCount val="73"/>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Données!$Q$5:$Q$77</c:f>
              <c:numCache>
                <c:formatCode>General</c:formatCode>
                <c:ptCount val="73"/>
                <c:pt idx="0">
                  <c:v>947477917</c:v>
                </c:pt>
                <c:pt idx="1">
                  <c:v>992151323</c:v>
                </c:pt>
                <c:pt idx="2">
                  <c:v>1044854098</c:v>
                </c:pt>
                <c:pt idx="3">
                  <c:v>1104401128</c:v>
                </c:pt>
                <c:pt idx="4">
                  <c:v>1159604842</c:v>
                </c:pt>
                <c:pt idx="5">
                  <c:v>1201588930</c:v>
                </c:pt>
                <c:pt idx="6">
                  <c:v>1236681656</c:v>
                </c:pt>
                <c:pt idx="7">
                  <c:v>1285319766</c:v>
                </c:pt>
                <c:pt idx="8">
                  <c:v>1364034731</c:v>
                </c:pt>
                <c:pt idx="9">
                  <c:v>1463414796</c:v>
                </c:pt>
                <c:pt idx="10">
                  <c:v>1581884773</c:v>
                </c:pt>
                <c:pt idx="11">
                  <c:v>1717634168</c:v>
                </c:pt>
                <c:pt idx="12">
                  <c:v>1865796491</c:v>
                </c:pt>
                <c:pt idx="13">
                  <c:v>2033397595</c:v>
                </c:pt>
                <c:pt idx="14">
                  <c:v>2249992019</c:v>
                </c:pt>
                <c:pt idx="15">
                  <c:v>2535705991</c:v>
                </c:pt>
                <c:pt idx="16">
                  <c:v>3018422210</c:v>
                </c:pt>
                <c:pt idx="17">
                  <c:v>3326137769</c:v>
                </c:pt>
                <c:pt idx="18">
                  <c:v>3393616103</c:v>
                </c:pt>
                <c:pt idx="19">
                  <c:v>3465748954</c:v>
                </c:pt>
                <c:pt idx="20">
                  <c:v>3546461980</c:v>
                </c:pt>
                <c:pt idx="21">
                  <c:v>3607241631</c:v>
                </c:pt>
                <c:pt idx="22">
                  <c:v>3685912388</c:v>
                </c:pt>
                <c:pt idx="23">
                  <c:v>3763028810</c:v>
                </c:pt>
                <c:pt idx="24">
                  <c:v>3845247647</c:v>
                </c:pt>
                <c:pt idx="25">
                  <c:v>3919190580</c:v>
                </c:pt>
                <c:pt idx="26">
                  <c:v>3981793751</c:v>
                </c:pt>
                <c:pt idx="27">
                  <c:v>4066632863</c:v>
                </c:pt>
                <c:pt idx="28">
                  <c:v>4143709885</c:v>
                </c:pt>
                <c:pt idx="29">
                  <c:v>4203496646</c:v>
                </c:pt>
                <c:pt idx="30">
                  <c:v>4289654491</c:v>
                </c:pt>
                <c:pt idx="31">
                  <c:v>4363975572</c:v>
                </c:pt>
                <c:pt idx="32">
                  <c:v>4445042730</c:v>
                </c:pt>
                <c:pt idx="33">
                  <c:v>4519928725</c:v>
                </c:pt>
                <c:pt idx="34">
                  <c:v>4588401948</c:v>
                </c:pt>
                <c:pt idx="35">
                  <c:v>4681732083</c:v>
                </c:pt>
                <c:pt idx="36">
                  <c:v>4753033576</c:v>
                </c:pt>
                <c:pt idx="37">
                  <c:v>4844045900</c:v>
                </c:pt>
                <c:pt idx="38">
                  <c:v>4929797114</c:v>
                </c:pt>
                <c:pt idx="39">
                  <c:v>5020150147</c:v>
                </c:pt>
                <c:pt idx="40">
                  <c:v>5111139082</c:v>
                </c:pt>
                <c:pt idx="41">
                  <c:v>5215088144</c:v>
                </c:pt>
                <c:pt idx="42">
                  <c:v>5301825253</c:v>
                </c:pt>
                <c:pt idx="43">
                  <c:v>5381388954</c:v>
                </c:pt>
                <c:pt idx="44">
                  <c:v>5468485409</c:v>
                </c:pt>
                <c:pt idx="45">
                  <c:v>5544862942</c:v>
                </c:pt>
                <c:pt idx="46">
                  <c:v>5638018151</c:v>
                </c:pt>
                <c:pt idx="47">
                  <c:v>5714893993</c:v>
                </c:pt>
                <c:pt idx="48">
                  <c:v>5789427534</c:v>
                </c:pt>
                <c:pt idx="49">
                  <c:v>5871739059</c:v>
                </c:pt>
                <c:pt idx="50">
                  <c:v>5948985186</c:v>
                </c:pt>
                <c:pt idx="51">
                  <c:v>6026398682</c:v>
                </c:pt>
                <c:pt idx="52">
                  <c:v>6101513203</c:v>
                </c:pt>
                <c:pt idx="53">
                  <c:v>6185226479</c:v>
                </c:pt>
                <c:pt idx="54">
                  <c:v>6271745733</c:v>
                </c:pt>
                <c:pt idx="55">
                  <c:v>6336675072</c:v>
                </c:pt>
                <c:pt idx="56">
                  <c:v>6414466102</c:v>
                </c:pt>
                <c:pt idx="57">
                  <c:v>6494522816</c:v>
                </c:pt>
                <c:pt idx="58">
                  <c:v>6576146167</c:v>
                </c:pt>
                <c:pt idx="59">
                  <c:v>6657904308</c:v>
                </c:pt>
                <c:pt idx="60">
                  <c:v>6749500750</c:v>
                </c:pt>
                <c:pt idx="61">
                  <c:v>6825289987</c:v>
                </c:pt>
                <c:pt idx="62">
                  <c:v>6906981077</c:v>
                </c:pt>
                <c:pt idx="63">
                  <c:v>6991211482</c:v>
                </c:pt>
                <c:pt idx="64">
                  <c:v>7075790139</c:v>
                </c:pt>
                <c:pt idx="65">
                  <c:v>7164199341</c:v>
                </c:pt>
                <c:pt idx="66">
                  <c:v>7246896228</c:v>
                </c:pt>
                <c:pt idx="67">
                  <c:v>7324933428</c:v>
                </c:pt>
                <c:pt idx="68">
                  <c:v>7409221066</c:v>
                </c:pt>
                <c:pt idx="69">
                  <c:v>7499237285</c:v>
                </c:pt>
                <c:pt idx="70">
                  <c:v>7579948732</c:v>
                </c:pt>
                <c:pt idx="71">
                  <c:v>7670438091</c:v>
                </c:pt>
              </c:numCache>
            </c:numRef>
          </c:yVal>
          <c:smooth val="1"/>
          <c:extLst>
            <c:ext xmlns:c16="http://schemas.microsoft.com/office/drawing/2014/chart" uri="{C3380CC4-5D6E-409C-BE32-E72D297353CC}">
              <c16:uniqueId val="{00000000-18A3-4DD2-880A-9C0F190434BA}"/>
            </c:ext>
          </c:extLst>
        </c:ser>
        <c:dLbls>
          <c:showLegendKey val="0"/>
          <c:showVal val="0"/>
          <c:showCatName val="0"/>
          <c:showSerName val="0"/>
          <c:showPercent val="0"/>
          <c:showBubbleSize val="0"/>
        </c:dLbls>
        <c:axId val="1922359712"/>
        <c:axId val="1922360128"/>
      </c:scatterChart>
      <c:valAx>
        <c:axId val="192235971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BE"/>
                  <a:t>Année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22360128"/>
        <c:crosses val="autoZero"/>
        <c:crossBetween val="midCat"/>
      </c:valAx>
      <c:valAx>
        <c:axId val="1922360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BE"/>
                  <a:t>Nb</a:t>
                </a:r>
                <a:r>
                  <a:rPr lang="fr-BE" baseline="0"/>
                  <a:t> habitants</a:t>
                </a:r>
                <a:endParaRPr lang="fr-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2235971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BE"/>
              <a:t>Évolution mondiale de la</a:t>
            </a:r>
            <a:r>
              <a:rPr lang="fr-BE" baseline="0"/>
              <a:t> part des différentes sources d'énergie primaire consommées</a:t>
            </a:r>
            <a:endParaRPr lang="fr-B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v>Biomasse</c:v>
          </c:tx>
          <c:spPr>
            <a:ln w="19050" cap="rnd">
              <a:solidFill>
                <a:schemeClr val="accent1"/>
              </a:solidFill>
              <a:round/>
            </a:ln>
            <a:effectLst/>
          </c:spPr>
          <c:marker>
            <c:symbol val="none"/>
          </c:marker>
          <c:xVal>
            <c:numRef>
              <c:f>Pourcentage!$C$7:$C$78</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Pourcentage!$D$7:$D$78</c:f>
              <c:numCache>
                <c:formatCode>0%</c:formatCode>
                <c:ptCount val="72"/>
                <c:pt idx="0">
                  <c:v>0.98284096939678045</c:v>
                </c:pt>
                <c:pt idx="1">
                  <c:v>0.97840281265695628</c:v>
                </c:pt>
                <c:pt idx="2">
                  <c:v>0.9749960184742793</c:v>
                </c:pt>
                <c:pt idx="3">
                  <c:v>0.95999400659274803</c:v>
                </c:pt>
                <c:pt idx="4">
                  <c:v>0.95025963377972122</c:v>
                </c:pt>
                <c:pt idx="5">
                  <c:v>0.92671971252566732</c:v>
                </c:pt>
                <c:pt idx="6">
                  <c:v>0.8660513843851334</c:v>
                </c:pt>
                <c:pt idx="7">
                  <c:v>0.80716029292107405</c:v>
                </c:pt>
                <c:pt idx="8">
                  <c:v>0.72597864768683273</c:v>
                </c:pt>
                <c:pt idx="9">
                  <c:v>0.61957129543336442</c:v>
                </c:pt>
                <c:pt idx="10">
                  <c:v>0.50180505415162457</c:v>
                </c:pt>
                <c:pt idx="11">
                  <c:v>0.40697896141867412</c:v>
                </c:pt>
                <c:pt idx="12">
                  <c:v>0.38353746000220679</c:v>
                </c:pt>
                <c:pt idx="13">
                  <c:v>0.35830521928954157</c:v>
                </c:pt>
                <c:pt idx="14">
                  <c:v>0.31512165344030696</c:v>
                </c:pt>
                <c:pt idx="15">
                  <c:v>0.2611785095320624</c:v>
                </c:pt>
                <c:pt idx="16">
                  <c:v>0.21196597488622554</c:v>
                </c:pt>
                <c:pt idx="17">
                  <c:v>0.17473302822273074</c:v>
                </c:pt>
                <c:pt idx="18">
                  <c:v>0.16814708081784521</c:v>
                </c:pt>
                <c:pt idx="19">
                  <c:v>0.16384899394067873</c:v>
                </c:pt>
                <c:pt idx="20">
                  <c:v>0.15650730300337062</c:v>
                </c:pt>
                <c:pt idx="21">
                  <c:v>0.14884745870192459</c:v>
                </c:pt>
                <c:pt idx="22">
                  <c:v>0.14208578991697751</c:v>
                </c:pt>
                <c:pt idx="23">
                  <c:v>0.13808340237503453</c:v>
                </c:pt>
                <c:pt idx="24">
                  <c:v>0.13259584154567916</c:v>
                </c:pt>
                <c:pt idx="25">
                  <c:v>0.12696566852551736</c:v>
                </c:pt>
                <c:pt idx="26">
                  <c:v>0.12700081478171735</c:v>
                </c:pt>
                <c:pt idx="27">
                  <c:v>0.12688301177453462</c:v>
                </c:pt>
                <c:pt idx="28">
                  <c:v>0.12179654893166386</c:v>
                </c:pt>
                <c:pt idx="29">
                  <c:v>0.11856130027973377</c:v>
                </c:pt>
                <c:pt idx="30">
                  <c:v>0.11565047544415724</c:v>
                </c:pt>
                <c:pt idx="31">
                  <c:v>0.11288967599845605</c:v>
                </c:pt>
                <c:pt idx="32">
                  <c:v>0.1142893030053896</c:v>
                </c:pt>
                <c:pt idx="33">
                  <c:v>0.11576777739608382</c:v>
                </c:pt>
                <c:pt idx="34">
                  <c:v>0.11741179174807494</c:v>
                </c:pt>
                <c:pt idx="35">
                  <c:v>0.11671678234722253</c:v>
                </c:pt>
                <c:pt idx="36">
                  <c:v>0.11307711477825573</c:v>
                </c:pt>
                <c:pt idx="37">
                  <c:v>0.11161810790209198</c:v>
                </c:pt>
                <c:pt idx="38">
                  <c:v>0.11052893693843249</c:v>
                </c:pt>
                <c:pt idx="39">
                  <c:v>0.10811272073808592</c:v>
                </c:pt>
                <c:pt idx="40">
                  <c:v>0.10563927295323909</c:v>
                </c:pt>
                <c:pt idx="41">
                  <c:v>0.10483209702332144</c:v>
                </c:pt>
                <c:pt idx="42">
                  <c:v>0.10467076697026495</c:v>
                </c:pt>
                <c:pt idx="43">
                  <c:v>0.10511358324763953</c:v>
                </c:pt>
                <c:pt idx="44">
                  <c:v>0.10551747804231086</c:v>
                </c:pt>
                <c:pt idx="45">
                  <c:v>0.10597135809741193</c:v>
                </c:pt>
                <c:pt idx="46">
                  <c:v>0.10585904844982372</c:v>
                </c:pt>
                <c:pt idx="47">
                  <c:v>0.10496519556354703</c:v>
                </c:pt>
                <c:pt idx="48">
                  <c:v>0.10343990146928721</c:v>
                </c:pt>
                <c:pt idx="49">
                  <c:v>0.10365350922395135</c:v>
                </c:pt>
                <c:pt idx="50">
                  <c:v>0.10415796339082468</c:v>
                </c:pt>
                <c:pt idx="51">
                  <c:v>0.10401534762539061</c:v>
                </c:pt>
                <c:pt idx="52">
                  <c:v>0.10238181043803034</c:v>
                </c:pt>
                <c:pt idx="53">
                  <c:v>0.10141094189905153</c:v>
                </c:pt>
                <c:pt idx="54">
                  <c:v>9.9161522306370528E-2</c:v>
                </c:pt>
                <c:pt idx="55">
                  <c:v>9.5013030270320278E-2</c:v>
                </c:pt>
                <c:pt idx="56">
                  <c:v>9.0057396778374377E-2</c:v>
                </c:pt>
                <c:pt idx="57">
                  <c:v>8.6811796339166317E-2</c:v>
                </c:pt>
                <c:pt idx="58">
                  <c:v>8.4007118534814962E-2</c:v>
                </c:pt>
                <c:pt idx="59">
                  <c:v>8.1224125113389126E-2</c:v>
                </c:pt>
                <c:pt idx="60">
                  <c:v>7.9946449942190273E-2</c:v>
                </c:pt>
                <c:pt idx="61">
                  <c:v>8.0286081557859032E-2</c:v>
                </c:pt>
                <c:pt idx="62">
                  <c:v>7.6568592697624963E-2</c:v>
                </c:pt>
                <c:pt idx="63">
                  <c:v>7.4208057572447472E-2</c:v>
                </c:pt>
                <c:pt idx="64">
                  <c:v>7.2689604331634405E-2</c:v>
                </c:pt>
                <c:pt idx="65">
                  <c:v>7.0822627732663179E-2</c:v>
                </c:pt>
                <c:pt idx="66">
                  <c:v>6.9628857148177806E-2</c:v>
                </c:pt>
                <c:pt idx="67">
                  <c:v>6.8555527447508216E-2</c:v>
                </c:pt>
                <c:pt idx="68">
                  <c:v>6.7697575657874695E-2</c:v>
                </c:pt>
                <c:pt idx="69">
                  <c:v>6.660272740896149E-2</c:v>
                </c:pt>
                <c:pt idx="70">
                  <c:v>6.4877963330608426E-2</c:v>
                </c:pt>
                <c:pt idx="71">
                  <c:v>6.4099457713164873E-2</c:v>
                </c:pt>
              </c:numCache>
            </c:numRef>
          </c:yVal>
          <c:smooth val="1"/>
          <c:extLst>
            <c:ext xmlns:c16="http://schemas.microsoft.com/office/drawing/2014/chart" uri="{C3380CC4-5D6E-409C-BE32-E72D297353CC}">
              <c16:uniqueId val="{00000000-170F-4264-B50A-6BDA193CF4C4}"/>
            </c:ext>
          </c:extLst>
        </c:ser>
        <c:ser>
          <c:idx val="1"/>
          <c:order val="1"/>
          <c:tx>
            <c:v>Charbon</c:v>
          </c:tx>
          <c:spPr>
            <a:ln w="19050" cap="rnd">
              <a:solidFill>
                <a:schemeClr val="accent2"/>
              </a:solidFill>
              <a:round/>
            </a:ln>
            <a:effectLst/>
          </c:spPr>
          <c:marker>
            <c:symbol val="none"/>
          </c:marker>
          <c:xVal>
            <c:numRef>
              <c:f>Pourcentage!$C$7:$C$78</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Pourcentage!$E$7:$E$78</c:f>
              <c:numCache>
                <c:formatCode>0%</c:formatCode>
                <c:ptCount val="72"/>
                <c:pt idx="0">
                  <c:v>1.7159030603219529E-2</c:v>
                </c:pt>
                <c:pt idx="1">
                  <c:v>2.1597187343043698E-2</c:v>
                </c:pt>
                <c:pt idx="2">
                  <c:v>2.5003981525720656E-2</c:v>
                </c:pt>
                <c:pt idx="3">
                  <c:v>4.000599340725202E-2</c:v>
                </c:pt>
                <c:pt idx="4">
                  <c:v>4.9740366220278762E-2</c:v>
                </c:pt>
                <c:pt idx="5">
                  <c:v>7.3280287474332642E-2</c:v>
                </c:pt>
                <c:pt idx="6">
                  <c:v>0.13394861561486654</c:v>
                </c:pt>
                <c:pt idx="7">
                  <c:v>0.19144484482157387</c:v>
                </c:pt>
                <c:pt idx="8">
                  <c:v>0.27014862884655644</c:v>
                </c:pt>
                <c:pt idx="9">
                  <c:v>0.36523765144454801</c:v>
                </c:pt>
                <c:pt idx="10">
                  <c:v>0.47399081063340992</c:v>
                </c:pt>
                <c:pt idx="11">
                  <c:v>0.55208796796542303</c:v>
                </c:pt>
                <c:pt idx="12">
                  <c:v>0.54297693920335433</c:v>
                </c:pt>
                <c:pt idx="13">
                  <c:v>0.50511014090097239</c:v>
                </c:pt>
                <c:pt idx="14">
                  <c:v>0.50593006017266939</c:v>
                </c:pt>
                <c:pt idx="15">
                  <c:v>0.4393414211438475</c:v>
                </c:pt>
                <c:pt idx="16">
                  <c:v>0.36834330100788676</c:v>
                </c:pt>
                <c:pt idx="17">
                  <c:v>0.307837528604119</c:v>
                </c:pt>
                <c:pt idx="18">
                  <c:v>0.2976270815474128</c:v>
                </c:pt>
                <c:pt idx="19">
                  <c:v>0.28378115780733831</c:v>
                </c:pt>
                <c:pt idx="20">
                  <c:v>0.27367397246491038</c:v>
                </c:pt>
                <c:pt idx="21">
                  <c:v>0.26647959668981264</c:v>
                </c:pt>
                <c:pt idx="22">
                  <c:v>0.25651245337504514</c:v>
                </c:pt>
                <c:pt idx="23">
                  <c:v>0.24664602683178535</c:v>
                </c:pt>
                <c:pt idx="24">
                  <c:v>0.23815340199317103</c:v>
                </c:pt>
                <c:pt idx="25">
                  <c:v>0.23347516980733146</c:v>
                </c:pt>
                <c:pt idx="26">
                  <c:v>0.23248876389728493</c:v>
                </c:pt>
                <c:pt idx="27">
                  <c:v>0.23554290786622459</c:v>
                </c:pt>
                <c:pt idx="28">
                  <c:v>0.23309038808945368</c:v>
                </c:pt>
                <c:pt idx="29">
                  <c:v>0.23213079965274427</c:v>
                </c:pt>
                <c:pt idx="30">
                  <c:v>0.22795588252494181</c:v>
                </c:pt>
                <c:pt idx="31">
                  <c:v>0.23128533478645869</c:v>
                </c:pt>
                <c:pt idx="32">
                  <c:v>0.2384671599524984</c:v>
                </c:pt>
                <c:pt idx="33">
                  <c:v>0.24227642276422764</c:v>
                </c:pt>
                <c:pt idx="34">
                  <c:v>0.24598322031950351</c:v>
                </c:pt>
                <c:pt idx="35">
                  <c:v>0.24962130632361917</c:v>
                </c:pt>
                <c:pt idx="36">
                  <c:v>0.24982934413973193</c:v>
                </c:pt>
                <c:pt idx="37">
                  <c:v>0.25398068942152963</c:v>
                </c:pt>
                <c:pt idx="38">
                  <c:v>0.25169637484177543</c:v>
                </c:pt>
                <c:pt idx="39">
                  <c:v>0.25337067935628305</c:v>
                </c:pt>
                <c:pt idx="40">
                  <c:v>0.25211666925586451</c:v>
                </c:pt>
                <c:pt idx="41">
                  <c:v>0.24991895654163726</c:v>
                </c:pt>
                <c:pt idx="42">
                  <c:v>0.24387073683020788</c:v>
                </c:pt>
                <c:pt idx="43">
                  <c:v>0.23971206880433765</c:v>
                </c:pt>
                <c:pt idx="44">
                  <c:v>0.2369760992756513</c:v>
                </c:pt>
                <c:pt idx="45">
                  <c:v>0.236323307440268</c:v>
                </c:pt>
                <c:pt idx="46">
                  <c:v>0.23423472540253698</c:v>
                </c:pt>
                <c:pt idx="47">
                  <c:v>0.23128482668992897</c:v>
                </c:pt>
                <c:pt idx="48">
                  <c:v>0.23047166374659567</c:v>
                </c:pt>
                <c:pt idx="49">
                  <c:v>0.22779896252018275</c:v>
                </c:pt>
                <c:pt idx="50">
                  <c:v>0.22478749797515624</c:v>
                </c:pt>
                <c:pt idx="51">
                  <c:v>0.22234788509387016</c:v>
                </c:pt>
                <c:pt idx="52">
                  <c:v>0.22462569210103855</c:v>
                </c:pt>
                <c:pt idx="53">
                  <c:v>0.22623751531427738</c:v>
                </c:pt>
                <c:pt idx="54">
                  <c:v>0.23091548399414497</c:v>
                </c:pt>
                <c:pt idx="55">
                  <c:v>0.2434424586346744</c:v>
                </c:pt>
                <c:pt idx="56">
                  <c:v>0.24937604147380116</c:v>
                </c:pt>
                <c:pt idx="57">
                  <c:v>0.26021251815319135</c:v>
                </c:pt>
                <c:pt idx="58">
                  <c:v>0.26721830640528005</c:v>
                </c:pt>
                <c:pt idx="59">
                  <c:v>0.27445283353453509</c:v>
                </c:pt>
                <c:pt idx="60">
                  <c:v>0.27539063820580262</c:v>
                </c:pt>
                <c:pt idx="61">
                  <c:v>0.27525777425265979</c:v>
                </c:pt>
                <c:pt idx="62">
                  <c:v>0.27603161474129218</c:v>
                </c:pt>
                <c:pt idx="63">
                  <c:v>0.28288247767140012</c:v>
                </c:pt>
                <c:pt idx="64">
                  <c:v>0.28092072651473748</c:v>
                </c:pt>
                <c:pt idx="65">
                  <c:v>0.28127129398673445</c:v>
                </c:pt>
                <c:pt idx="66">
                  <c:v>0.27883821548508042</c:v>
                </c:pt>
                <c:pt idx="67">
                  <c:v>0.27042752339994941</c:v>
                </c:pt>
                <c:pt idx="68">
                  <c:v>0.26320471342314183</c:v>
                </c:pt>
                <c:pt idx="69">
                  <c:v>0.25991308257155704</c:v>
                </c:pt>
                <c:pt idx="70">
                  <c:v>0.25754408501693332</c:v>
                </c:pt>
                <c:pt idx="71">
                  <c:v>0.25296527056651669</c:v>
                </c:pt>
              </c:numCache>
            </c:numRef>
          </c:yVal>
          <c:smooth val="1"/>
          <c:extLst>
            <c:ext xmlns:c16="http://schemas.microsoft.com/office/drawing/2014/chart" uri="{C3380CC4-5D6E-409C-BE32-E72D297353CC}">
              <c16:uniqueId val="{00000002-170F-4264-B50A-6BDA193CF4C4}"/>
            </c:ext>
          </c:extLst>
        </c:ser>
        <c:ser>
          <c:idx val="2"/>
          <c:order val="2"/>
          <c:tx>
            <c:v>Gaz</c:v>
          </c:tx>
          <c:spPr>
            <a:ln w="19050" cap="rnd">
              <a:solidFill>
                <a:schemeClr val="accent3"/>
              </a:solidFill>
              <a:round/>
            </a:ln>
            <a:effectLst/>
          </c:spPr>
          <c:marker>
            <c:symbol val="none"/>
          </c:marker>
          <c:xVal>
            <c:numRef>
              <c:f>Pourcentage!$C$7:$C$78</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Pourcentage!$F$7:$F$78</c:f>
              <c:numCache>
                <c:formatCode>0%</c:formatCode>
                <c:ptCount val="72"/>
                <c:pt idx="0">
                  <c:v>0</c:v>
                </c:pt>
                <c:pt idx="1">
                  <c:v>0</c:v>
                </c:pt>
                <c:pt idx="2">
                  <c:v>0</c:v>
                </c:pt>
                <c:pt idx="3">
                  <c:v>0</c:v>
                </c:pt>
                <c:pt idx="4">
                  <c:v>0</c:v>
                </c:pt>
                <c:pt idx="5">
                  <c:v>0</c:v>
                </c:pt>
                <c:pt idx="6">
                  <c:v>0</c:v>
                </c:pt>
                <c:pt idx="7">
                  <c:v>6.9743112867604322E-4</c:v>
                </c:pt>
                <c:pt idx="8">
                  <c:v>1.0466820180029308E-4</c:v>
                </c:pt>
                <c:pt idx="9">
                  <c:v>3.168685927306617E-3</c:v>
                </c:pt>
                <c:pt idx="10">
                  <c:v>5.3331145388907123E-3</c:v>
                </c:pt>
                <c:pt idx="11">
                  <c:v>9.1527362867857374E-3</c:v>
                </c:pt>
                <c:pt idx="12">
                  <c:v>1.3461326271653978E-2</c:v>
                </c:pt>
                <c:pt idx="13">
                  <c:v>3.0412780313554277E-2</c:v>
                </c:pt>
                <c:pt idx="14">
                  <c:v>3.9025028342199355E-2</c:v>
                </c:pt>
                <c:pt idx="15">
                  <c:v>7.4592720970537263E-2</c:v>
                </c:pt>
                <c:pt idx="16">
                  <c:v>0.10760323095618195</c:v>
                </c:pt>
                <c:pt idx="17">
                  <c:v>0.12038520213577422</c:v>
                </c:pt>
                <c:pt idx="18">
                  <c:v>0.12548561839969358</c:v>
                </c:pt>
                <c:pt idx="19">
                  <c:v>0.13046089706220079</c:v>
                </c:pt>
                <c:pt idx="20">
                  <c:v>0.13541160095920043</c:v>
                </c:pt>
                <c:pt idx="21">
                  <c:v>0.14049272329496815</c:v>
                </c:pt>
                <c:pt idx="22">
                  <c:v>0.14506377090602815</c:v>
                </c:pt>
                <c:pt idx="23">
                  <c:v>0.14971147836451112</c:v>
                </c:pt>
                <c:pt idx="24">
                  <c:v>0.15080642922577242</c:v>
                </c:pt>
                <c:pt idx="25">
                  <c:v>0.15035547215688347</c:v>
                </c:pt>
                <c:pt idx="26">
                  <c:v>0.15317896286172367</c:v>
                </c:pt>
                <c:pt idx="27">
                  <c:v>0.15248152886196903</c:v>
                </c:pt>
                <c:pt idx="28">
                  <c:v>0.15412695446334018</c:v>
                </c:pt>
                <c:pt idx="29">
                  <c:v>0.15420324105334235</c:v>
                </c:pt>
                <c:pt idx="30">
                  <c:v>0.15582638393431503</c:v>
                </c:pt>
                <c:pt idx="31">
                  <c:v>0.16030924323956133</c:v>
                </c:pt>
                <c:pt idx="32">
                  <c:v>0.16275006851192109</c:v>
                </c:pt>
                <c:pt idx="33">
                  <c:v>0.16485743730676744</c:v>
                </c:pt>
                <c:pt idx="34">
                  <c:v>0.1663716814159292</c:v>
                </c:pt>
                <c:pt idx="35">
                  <c:v>0.166726956207185</c:v>
                </c:pt>
                <c:pt idx="36">
                  <c:v>0.17254120120055044</c:v>
                </c:pt>
                <c:pt idx="37">
                  <c:v>0.17217540442110613</c:v>
                </c:pt>
                <c:pt idx="38">
                  <c:v>0.17038451163080243</c:v>
                </c:pt>
                <c:pt idx="39">
                  <c:v>0.17378951701151502</c:v>
                </c:pt>
                <c:pt idx="40">
                  <c:v>0.17567383874475687</c:v>
                </c:pt>
                <c:pt idx="41">
                  <c:v>0.17992601208977707</c:v>
                </c:pt>
                <c:pt idx="42">
                  <c:v>0.18356236637123133</c:v>
                </c:pt>
                <c:pt idx="43">
                  <c:v>0.18674394690100027</c:v>
                </c:pt>
                <c:pt idx="44">
                  <c:v>0.18612329694586399</c:v>
                </c:pt>
                <c:pt idx="45">
                  <c:v>0.18657732945550934</c:v>
                </c:pt>
                <c:pt idx="46">
                  <c:v>0.1854577835932105</c:v>
                </c:pt>
                <c:pt idx="47">
                  <c:v>0.18833561802353527</c:v>
                </c:pt>
                <c:pt idx="48">
                  <c:v>0.19223029819418183</c:v>
                </c:pt>
                <c:pt idx="49">
                  <c:v>0.18928853619155589</c:v>
                </c:pt>
                <c:pt idx="50">
                  <c:v>0.19151185492740402</c:v>
                </c:pt>
                <c:pt idx="51">
                  <c:v>0.19347055718917289</c:v>
                </c:pt>
                <c:pt idx="52">
                  <c:v>0.19662221931002849</c:v>
                </c:pt>
                <c:pt idx="53">
                  <c:v>0.19757243348938344</c:v>
                </c:pt>
                <c:pt idx="54">
                  <c:v>0.19947654808120666</c:v>
                </c:pt>
                <c:pt idx="55">
                  <c:v>0.19883113078073678</c:v>
                </c:pt>
                <c:pt idx="56">
                  <c:v>0.19802258840955378</c:v>
                </c:pt>
                <c:pt idx="57">
                  <c:v>0.19751391145556244</c:v>
                </c:pt>
                <c:pt idx="58">
                  <c:v>0.19765845045752001</c:v>
                </c:pt>
                <c:pt idx="59">
                  <c:v>0.20015141284553845</c:v>
                </c:pt>
                <c:pt idx="60">
                  <c:v>0.20273970750309334</c:v>
                </c:pt>
                <c:pt idx="61">
                  <c:v>0.20197330634794738</c:v>
                </c:pt>
                <c:pt idx="62">
                  <c:v>0.20760959470636889</c:v>
                </c:pt>
                <c:pt idx="63">
                  <c:v>0.20822463535308103</c:v>
                </c:pt>
                <c:pt idx="64">
                  <c:v>0.21119259758252093</c:v>
                </c:pt>
                <c:pt idx="65">
                  <c:v>0.21109881660133906</c:v>
                </c:pt>
                <c:pt idx="66">
                  <c:v>0.21116470201183138</c:v>
                </c:pt>
                <c:pt idx="67">
                  <c:v>0.21471805914618722</c:v>
                </c:pt>
                <c:pt idx="68">
                  <c:v>0.21694175851627093</c:v>
                </c:pt>
                <c:pt idx="69">
                  <c:v>0.21931365203057096</c:v>
                </c:pt>
                <c:pt idx="70">
                  <c:v>0.2249445287866402</c:v>
                </c:pt>
                <c:pt idx="71">
                  <c:v>0.22667589708088151</c:v>
                </c:pt>
              </c:numCache>
            </c:numRef>
          </c:yVal>
          <c:smooth val="1"/>
          <c:extLst>
            <c:ext xmlns:c16="http://schemas.microsoft.com/office/drawing/2014/chart" uri="{C3380CC4-5D6E-409C-BE32-E72D297353CC}">
              <c16:uniqueId val="{00000003-170F-4264-B50A-6BDA193CF4C4}"/>
            </c:ext>
          </c:extLst>
        </c:ser>
        <c:ser>
          <c:idx val="3"/>
          <c:order val="3"/>
          <c:tx>
            <c:v>Hydraulique</c:v>
          </c:tx>
          <c:spPr>
            <a:ln w="19050" cap="rnd">
              <a:solidFill>
                <a:schemeClr val="accent4"/>
              </a:solidFill>
              <a:round/>
            </a:ln>
            <a:effectLst/>
          </c:spPr>
          <c:marker>
            <c:symbol val="none"/>
          </c:marker>
          <c:xVal>
            <c:numRef>
              <c:f>Pourcentage!$C$7:$C$78</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Pourcentage!$G$7:$G$78</c:f>
              <c:numCache>
                <c:formatCode>0%</c:formatCode>
                <c:ptCount val="72"/>
                <c:pt idx="0">
                  <c:v>0</c:v>
                </c:pt>
                <c:pt idx="1">
                  <c:v>0</c:v>
                </c:pt>
                <c:pt idx="2">
                  <c:v>0</c:v>
                </c:pt>
                <c:pt idx="3">
                  <c:v>0</c:v>
                </c:pt>
                <c:pt idx="4">
                  <c:v>0</c:v>
                </c:pt>
                <c:pt idx="5">
                  <c:v>0</c:v>
                </c:pt>
                <c:pt idx="6">
                  <c:v>0</c:v>
                </c:pt>
                <c:pt idx="7">
                  <c:v>0</c:v>
                </c:pt>
                <c:pt idx="8">
                  <c:v>1.0466820180029308E-4</c:v>
                </c:pt>
                <c:pt idx="9">
                  <c:v>3.4482758620689655E-3</c:v>
                </c:pt>
                <c:pt idx="10">
                  <c:v>3.6921562192320317E-3</c:v>
                </c:pt>
                <c:pt idx="11">
                  <c:v>5.7204601792410856E-3</c:v>
                </c:pt>
                <c:pt idx="12">
                  <c:v>9.5443010040825327E-3</c:v>
                </c:pt>
                <c:pt idx="13">
                  <c:v>1.7364556459615002E-2</c:v>
                </c:pt>
                <c:pt idx="14">
                  <c:v>2.2237725647510247E-2</c:v>
                </c:pt>
                <c:pt idx="15">
                  <c:v>3.1230502599653379E-2</c:v>
                </c:pt>
                <c:pt idx="16">
                  <c:v>4.3627439300436034E-2</c:v>
                </c:pt>
                <c:pt idx="17">
                  <c:v>4.8951182303585049E-2</c:v>
                </c:pt>
                <c:pt idx="18">
                  <c:v>4.9865941962901492E-2</c:v>
                </c:pt>
                <c:pt idx="19">
                  <c:v>4.939318458847846E-2</c:v>
                </c:pt>
                <c:pt idx="20">
                  <c:v>4.9452484362685088E-2</c:v>
                </c:pt>
                <c:pt idx="21">
                  <c:v>4.9494276926979296E-2</c:v>
                </c:pt>
                <c:pt idx="22">
                  <c:v>4.9181807243412347E-2</c:v>
                </c:pt>
                <c:pt idx="23">
                  <c:v>4.9579209000130818E-2</c:v>
                </c:pt>
                <c:pt idx="24">
                  <c:v>4.9523915276351221E-2</c:v>
                </c:pt>
                <c:pt idx="25">
                  <c:v>4.7823558950233901E-2</c:v>
                </c:pt>
                <c:pt idx="26">
                  <c:v>5.2264304675795729E-2</c:v>
                </c:pt>
                <c:pt idx="27">
                  <c:v>5.2541576377829413E-2</c:v>
                </c:pt>
                <c:pt idx="28">
                  <c:v>5.0009344047841527E-2</c:v>
                </c:pt>
                <c:pt idx="29">
                  <c:v>5.0183273849715444E-2</c:v>
                </c:pt>
                <c:pt idx="30">
                  <c:v>5.2538626182762373E-2</c:v>
                </c:pt>
                <c:pt idx="31">
                  <c:v>5.3481824580523578E-2</c:v>
                </c:pt>
                <c:pt idx="32">
                  <c:v>5.5026491276148719E-2</c:v>
                </c:pt>
                <c:pt idx="33">
                  <c:v>5.6303675712813465E-2</c:v>
                </c:pt>
                <c:pt idx="34">
                  <c:v>5.7568095621192965E-2</c:v>
                </c:pt>
                <c:pt idx="35">
                  <c:v>5.9042300648866182E-2</c:v>
                </c:pt>
                <c:pt idx="36">
                  <c:v>5.8499745370621185E-2</c:v>
                </c:pt>
                <c:pt idx="37">
                  <c:v>5.822816972982129E-2</c:v>
                </c:pt>
                <c:pt idx="38">
                  <c:v>5.783237533979374E-2</c:v>
                </c:pt>
                <c:pt idx="39">
                  <c:v>5.6782017689164632E-2</c:v>
                </c:pt>
                <c:pt idx="40">
                  <c:v>5.6606338356377198E-2</c:v>
                </c:pt>
                <c:pt idx="41">
                  <c:v>5.5300242176922636E-2</c:v>
                </c:pt>
                <c:pt idx="42">
                  <c:v>5.6503188252912756E-2</c:v>
                </c:pt>
                <c:pt idx="43">
                  <c:v>5.7371225577264651E-2</c:v>
                </c:pt>
                <c:pt idx="44">
                  <c:v>5.6927685701301231E-2</c:v>
                </c:pt>
                <c:pt idx="45">
                  <c:v>5.9860840113389539E-2</c:v>
                </c:pt>
                <c:pt idx="46">
                  <c:v>5.9562752153527423E-2</c:v>
                </c:pt>
                <c:pt idx="47">
                  <c:v>6.1508607644514074E-2</c:v>
                </c:pt>
                <c:pt idx="48">
                  <c:v>6.0731694624178191E-2</c:v>
                </c:pt>
                <c:pt idx="49">
                  <c:v>6.122676835343021E-2</c:v>
                </c:pt>
                <c:pt idx="50">
                  <c:v>6.1282429471494461E-2</c:v>
                </c:pt>
                <c:pt idx="51">
                  <c:v>6.0661656906850304E-2</c:v>
                </c:pt>
                <c:pt idx="52">
                  <c:v>6.029879107558235E-2</c:v>
                </c:pt>
                <c:pt idx="53">
                  <c:v>5.7873769786857716E-2</c:v>
                </c:pt>
                <c:pt idx="54">
                  <c:v>5.7388786355247245E-2</c:v>
                </c:pt>
                <c:pt idx="55">
                  <c:v>5.5328532436891856E-2</c:v>
                </c:pt>
                <c:pt idx="56">
                  <c:v>5.6559896315497127E-2</c:v>
                </c:pt>
                <c:pt idx="57">
                  <c:v>5.6422275583418405E-2</c:v>
                </c:pt>
                <c:pt idx="58">
                  <c:v>5.6724072698737443E-2</c:v>
                </c:pt>
                <c:pt idx="59">
                  <c:v>5.5872704083372547E-2</c:v>
                </c:pt>
                <c:pt idx="60">
                  <c:v>5.8113983191231851E-2</c:v>
                </c:pt>
                <c:pt idx="61">
                  <c:v>5.8515439105106253E-2</c:v>
                </c:pt>
                <c:pt idx="62">
                  <c:v>5.8824687856945924E-2</c:v>
                </c:pt>
                <c:pt idx="63">
                  <c:v>5.8382060014136095E-2</c:v>
                </c:pt>
                <c:pt idx="64">
                  <c:v>5.9795111659061734E-2</c:v>
                </c:pt>
                <c:pt idx="65">
                  <c:v>6.1051618186705674E-2</c:v>
                </c:pt>
                <c:pt idx="66">
                  <c:v>6.1497110436569274E-2</c:v>
                </c:pt>
                <c:pt idx="67">
                  <c:v>6.0670191827139619E-2</c:v>
                </c:pt>
                <c:pt idx="68">
                  <c:v>6.1495061750961144E-2</c:v>
                </c:pt>
                <c:pt idx="69">
                  <c:v>6.0932114491233327E-2</c:v>
                </c:pt>
                <c:pt idx="70">
                  <c:v>6.0545369613453227E-2</c:v>
                </c:pt>
                <c:pt idx="71">
                  <c:v>6.0314987885081342E-2</c:v>
                </c:pt>
              </c:numCache>
            </c:numRef>
          </c:yVal>
          <c:smooth val="1"/>
          <c:extLst>
            <c:ext xmlns:c16="http://schemas.microsoft.com/office/drawing/2014/chart" uri="{C3380CC4-5D6E-409C-BE32-E72D297353CC}">
              <c16:uniqueId val="{00000004-170F-4264-B50A-6BDA193CF4C4}"/>
            </c:ext>
          </c:extLst>
        </c:ser>
        <c:ser>
          <c:idx val="4"/>
          <c:order val="4"/>
          <c:tx>
            <c:v>Biocarburants</c:v>
          </c:tx>
          <c:spPr>
            <a:ln w="19050" cap="rnd">
              <a:solidFill>
                <a:schemeClr val="accent5"/>
              </a:solidFill>
              <a:round/>
            </a:ln>
            <a:effectLst/>
          </c:spPr>
          <c:marker>
            <c:symbol val="none"/>
          </c:marker>
          <c:xVal>
            <c:numRef>
              <c:f>Pourcentage!$C$7:$C$78</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Pourcentage!$H$7:$H$78</c:f>
              <c:numCache>
                <c:formatCode>0%</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8.5710787314803474E-4</c:v>
                </c:pt>
                <c:pt idx="43">
                  <c:v>9.5353837524539593E-4</c:v>
                </c:pt>
                <c:pt idx="44">
                  <c:v>9.089138479516977E-4</c:v>
                </c:pt>
                <c:pt idx="45">
                  <c:v>9.2036962043956852E-4</c:v>
                </c:pt>
                <c:pt idx="46">
                  <c:v>1.0086141096935994E-3</c:v>
                </c:pt>
                <c:pt idx="47">
                  <c:v>1.0236598956757045E-3</c:v>
                </c:pt>
                <c:pt idx="48">
                  <c:v>9.9744999739795662E-4</c:v>
                </c:pt>
                <c:pt idx="49">
                  <c:v>1.1336699989693908E-3</c:v>
                </c:pt>
                <c:pt idx="50">
                  <c:v>1.0742329039243603E-3</c:v>
                </c:pt>
                <c:pt idx="51">
                  <c:v>1.0220580227366023E-3</c:v>
                </c:pt>
                <c:pt idx="52">
                  <c:v>9.5010320086492159E-4</c:v>
                </c:pt>
                <c:pt idx="53">
                  <c:v>1.0385311275364906E-3</c:v>
                </c:pt>
                <c:pt idx="54">
                  <c:v>1.1932794501368293E-3</c:v>
                </c:pt>
                <c:pt idx="55">
                  <c:v>1.434100757143518E-3</c:v>
                </c:pt>
                <c:pt idx="56">
                  <c:v>1.5478615071283096E-3</c:v>
                </c:pt>
                <c:pt idx="57">
                  <c:v>1.7757775317411247E-3</c:v>
                </c:pt>
                <c:pt idx="58">
                  <c:v>2.2140324818183091E-3</c:v>
                </c:pt>
                <c:pt idx="59">
                  <c:v>2.9259509340535672E-3</c:v>
                </c:pt>
                <c:pt idx="60">
                  <c:v>3.9080724007599784E-3</c:v>
                </c:pt>
                <c:pt idx="61">
                  <c:v>4.3896835598829414E-3</c:v>
                </c:pt>
                <c:pt idx="62">
                  <c:v>4.8249241797628899E-3</c:v>
                </c:pt>
                <c:pt idx="63">
                  <c:v>4.9861851828053713E-3</c:v>
                </c:pt>
                <c:pt idx="64">
                  <c:v>5.0268820621020118E-3</c:v>
                </c:pt>
                <c:pt idx="65">
                  <c:v>5.357488919312591E-3</c:v>
                </c:pt>
                <c:pt idx="66">
                  <c:v>5.7915417419318795E-3</c:v>
                </c:pt>
                <c:pt idx="67">
                  <c:v>5.7875155022736671E-3</c:v>
                </c:pt>
                <c:pt idx="68">
                  <c:v>5.9161502982446523E-3</c:v>
                </c:pt>
                <c:pt idx="69">
                  <c:v>6.0662370747789603E-3</c:v>
                </c:pt>
                <c:pt idx="70">
                  <c:v>6.4755342753707815E-3</c:v>
                </c:pt>
                <c:pt idx="71">
                  <c:v>6.593977154724818E-3</c:v>
                </c:pt>
              </c:numCache>
            </c:numRef>
          </c:yVal>
          <c:smooth val="1"/>
          <c:extLst>
            <c:ext xmlns:c16="http://schemas.microsoft.com/office/drawing/2014/chart" uri="{C3380CC4-5D6E-409C-BE32-E72D297353CC}">
              <c16:uniqueId val="{00000005-170F-4264-B50A-6BDA193CF4C4}"/>
            </c:ext>
          </c:extLst>
        </c:ser>
        <c:ser>
          <c:idx val="5"/>
          <c:order val="5"/>
          <c:tx>
            <c:v>Pétrole</c:v>
          </c:tx>
          <c:spPr>
            <a:ln w="19050" cap="rnd">
              <a:solidFill>
                <a:schemeClr val="accent6"/>
              </a:solidFill>
              <a:round/>
            </a:ln>
            <a:effectLst/>
          </c:spPr>
          <c:marker>
            <c:symbol val="none"/>
          </c:marker>
          <c:xVal>
            <c:numRef>
              <c:f>Pourcentage!$C$7:$C$78</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Pourcentage!$J$7:$J$78</c:f>
              <c:numCache>
                <c:formatCode>0%</c:formatCode>
                <c:ptCount val="72"/>
                <c:pt idx="0">
                  <c:v>0</c:v>
                </c:pt>
                <c:pt idx="1">
                  <c:v>0</c:v>
                </c:pt>
                <c:pt idx="2">
                  <c:v>0</c:v>
                </c:pt>
                <c:pt idx="3">
                  <c:v>0</c:v>
                </c:pt>
                <c:pt idx="4">
                  <c:v>0</c:v>
                </c:pt>
                <c:pt idx="5">
                  <c:v>0</c:v>
                </c:pt>
                <c:pt idx="6">
                  <c:v>0</c:v>
                </c:pt>
                <c:pt idx="7">
                  <c:v>6.9743112867604322E-4</c:v>
                </c:pt>
                <c:pt idx="8">
                  <c:v>3.6633870630102573E-3</c:v>
                </c:pt>
                <c:pt idx="9">
                  <c:v>8.5740913327120218E-3</c:v>
                </c:pt>
                <c:pt idx="10">
                  <c:v>1.5178864456842796E-2</c:v>
                </c:pt>
                <c:pt idx="11">
                  <c:v>2.6059874149876056E-2</c:v>
                </c:pt>
                <c:pt idx="12">
                  <c:v>5.0479973518702419E-2</c:v>
                </c:pt>
                <c:pt idx="13">
                  <c:v>8.8807303036316732E-2</c:v>
                </c:pt>
                <c:pt idx="14">
                  <c:v>0.11768553239731404</c:v>
                </c:pt>
                <c:pt idx="15">
                  <c:v>0.19365684575389949</c:v>
                </c:pt>
                <c:pt idx="16">
                  <c:v>0.26838857251781079</c:v>
                </c:pt>
                <c:pt idx="17">
                  <c:v>0.34578565980167814</c:v>
                </c:pt>
                <c:pt idx="18">
                  <c:v>0.35612015977529321</c:v>
                </c:pt>
                <c:pt idx="19">
                  <c:v>0.3695126044482131</c:v>
                </c:pt>
                <c:pt idx="20">
                  <c:v>0.38148340683849546</c:v>
                </c:pt>
                <c:pt idx="21">
                  <c:v>0.39089698468562734</c:v>
                </c:pt>
                <c:pt idx="22">
                  <c:v>0.40273432799903741</c:v>
                </c:pt>
                <c:pt idx="23">
                  <c:v>0.41039840695358942</c:v>
                </c:pt>
                <c:pt idx="24">
                  <c:v>0.42188324126252674</c:v>
                </c:pt>
                <c:pt idx="25">
                  <c:v>0.43272458175859607</c:v>
                </c:pt>
                <c:pt idx="26">
                  <c:v>0.42400189239624675</c:v>
                </c:pt>
                <c:pt idx="27">
                  <c:v>0.41782627992585436</c:v>
                </c:pt>
                <c:pt idx="28">
                  <c:v>0.42453124026661682</c:v>
                </c:pt>
                <c:pt idx="29">
                  <c:v>0.42536413620140834</c:v>
                </c:pt>
                <c:pt idx="30">
                  <c:v>0.42628568755190122</c:v>
                </c:pt>
                <c:pt idx="31">
                  <c:v>0.42002134277864817</c:v>
                </c:pt>
                <c:pt idx="32">
                  <c:v>0.40493970950945463</c:v>
                </c:pt>
                <c:pt idx="33">
                  <c:v>0.39227069735486086</c:v>
                </c:pt>
                <c:pt idx="34">
                  <c:v>0.38146190093092747</c:v>
                </c:pt>
                <c:pt idx="35">
                  <c:v>0.37301892337953019</c:v>
                </c:pt>
                <c:pt idx="36">
                  <c:v>0.3656044468041304</c:v>
                </c:pt>
                <c:pt idx="37">
                  <c:v>0.35788091809943257</c:v>
                </c:pt>
                <c:pt idx="38">
                  <c:v>0.36111514598161482</c:v>
                </c:pt>
                <c:pt idx="39">
                  <c:v>0.3568352257326145</c:v>
                </c:pt>
                <c:pt idx="40">
                  <c:v>0.35639661332919059</c:v>
                </c:pt>
                <c:pt idx="41">
                  <c:v>0.35565683339371867</c:v>
                </c:pt>
                <c:pt idx="42">
                  <c:v>0.35500277853651185</c:v>
                </c:pt>
                <c:pt idx="43">
                  <c:v>0.35238852014583527</c:v>
                </c:pt>
                <c:pt idx="44">
                  <c:v>0.35561718032665252</c:v>
                </c:pt>
                <c:pt idx="45">
                  <c:v>0.35083569561535916</c:v>
                </c:pt>
                <c:pt idx="46">
                  <c:v>0.35389633991204156</c:v>
                </c:pt>
                <c:pt idx="47">
                  <c:v>0.35150700539424257</c:v>
                </c:pt>
                <c:pt idx="48">
                  <c:v>0.35026974517320936</c:v>
                </c:pt>
                <c:pt idx="49">
                  <c:v>0.35570613899481263</c:v>
                </c:pt>
                <c:pt idx="50">
                  <c:v>0.35511070566871</c:v>
                </c:pt>
                <c:pt idx="51">
                  <c:v>0.35505625507887439</c:v>
                </c:pt>
                <c:pt idx="52">
                  <c:v>0.35140713560266029</c:v>
                </c:pt>
                <c:pt idx="53">
                  <c:v>0.35121824569374693</c:v>
                </c:pt>
                <c:pt idx="54">
                  <c:v>0.34740342391650225</c:v>
                </c:pt>
                <c:pt idx="55">
                  <c:v>0.34440777806905271</c:v>
                </c:pt>
                <c:pt idx="56">
                  <c:v>0.34258840955378633</c:v>
                </c:pt>
                <c:pt idx="57">
                  <c:v>0.3366859821415733</c:v>
                </c:pt>
                <c:pt idx="58">
                  <c:v>0.33200678222608354</c:v>
                </c:pt>
                <c:pt idx="59">
                  <c:v>0.32701082397233644</c:v>
                </c:pt>
                <c:pt idx="60">
                  <c:v>0.32121244903616658</c:v>
                </c:pt>
                <c:pt idx="61">
                  <c:v>0.31956486065147827</c:v>
                </c:pt>
                <c:pt idx="62">
                  <c:v>0.31574697703729959</c:v>
                </c:pt>
                <c:pt idx="63">
                  <c:v>0.31211206065668573</c:v>
                </c:pt>
                <c:pt idx="64">
                  <c:v>0.31247378522312746</c:v>
                </c:pt>
                <c:pt idx="65">
                  <c:v>0.31064058563542818</c:v>
                </c:pt>
                <c:pt idx="66">
                  <c:v>0.31062651694320814</c:v>
                </c:pt>
                <c:pt idx="67">
                  <c:v>0.31416090280305786</c:v>
                </c:pt>
                <c:pt idx="68">
                  <c:v>0.31640741620818025</c:v>
                </c:pt>
                <c:pt idx="69">
                  <c:v>0.31510864678555373</c:v>
                </c:pt>
                <c:pt idx="70">
                  <c:v>0.31055120868854375</c:v>
                </c:pt>
                <c:pt idx="71">
                  <c:v>0.30933425637475481</c:v>
                </c:pt>
              </c:numCache>
            </c:numRef>
          </c:yVal>
          <c:smooth val="1"/>
          <c:extLst>
            <c:ext xmlns:c16="http://schemas.microsoft.com/office/drawing/2014/chart" uri="{C3380CC4-5D6E-409C-BE32-E72D297353CC}">
              <c16:uniqueId val="{00000006-170F-4264-B50A-6BDA193CF4C4}"/>
            </c:ext>
          </c:extLst>
        </c:ser>
        <c:ser>
          <c:idx val="6"/>
          <c:order val="6"/>
          <c:tx>
            <c:v>Solaire</c:v>
          </c:tx>
          <c:spPr>
            <a:ln w="19050" cap="rnd">
              <a:solidFill>
                <a:schemeClr val="accent1">
                  <a:lumMod val="60000"/>
                </a:schemeClr>
              </a:solidFill>
              <a:round/>
            </a:ln>
            <a:effectLst/>
          </c:spPr>
          <c:marker>
            <c:symbol val="none"/>
          </c:marker>
          <c:xVal>
            <c:numRef>
              <c:f>Pourcentage!$C$7:$C$78</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Pourcentage!$K$7:$K$78</c:f>
              <c:numCache>
                <c:formatCode>0%</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9.5345245132625237E-6</c:v>
                </c:pt>
                <c:pt idx="42">
                  <c:v>9.4187678367915905E-6</c:v>
                </c:pt>
                <c:pt idx="43">
                  <c:v>9.3484154435823126E-6</c:v>
                </c:pt>
                <c:pt idx="44">
                  <c:v>9.2746311015479365E-6</c:v>
                </c:pt>
                <c:pt idx="45">
                  <c:v>1.8407392408791369E-5</c:v>
                </c:pt>
                <c:pt idx="46">
                  <c:v>1.8173227201686474E-5</c:v>
                </c:pt>
                <c:pt idx="47">
                  <c:v>1.7802780794360078E-5</c:v>
                </c:pt>
                <c:pt idx="48">
                  <c:v>1.7346956476486202E-5</c:v>
                </c:pt>
                <c:pt idx="49">
                  <c:v>1.7176818166202891E-5</c:v>
                </c:pt>
                <c:pt idx="50">
                  <c:v>1.7051315935307307E-5</c:v>
                </c:pt>
                <c:pt idx="51">
                  <c:v>2.513257432958858E-5</c:v>
                </c:pt>
                <c:pt idx="52">
                  <c:v>2.4571634505127282E-5</c:v>
                </c:pt>
                <c:pt idx="53">
                  <c:v>3.245409773551533E-5</c:v>
                </c:pt>
                <c:pt idx="54">
                  <c:v>3.9775981671227649E-5</c:v>
                </c:pt>
                <c:pt idx="55">
                  <c:v>4.6261314746565097E-5</c:v>
                </c:pt>
                <c:pt idx="56">
                  <c:v>5.9248287354193669E-5</c:v>
                </c:pt>
                <c:pt idx="57">
                  <c:v>7.9083209915596653E-5</c:v>
                </c:pt>
                <c:pt idx="58">
                  <c:v>1.050964785673248E-4</c:v>
                </c:pt>
                <c:pt idx="59">
                  <c:v>1.4322836740122359E-4</c:v>
                </c:pt>
                <c:pt idx="60">
                  <c:v>2.2988661180941048E-4</c:v>
                </c:pt>
                <c:pt idx="61">
                  <c:v>3.8973825998960698E-4</c:v>
                </c:pt>
                <c:pt idx="62">
                  <c:v>5.9080704241994565E-4</c:v>
                </c:pt>
                <c:pt idx="63">
                  <c:v>1.1116108719398574E-3</c:v>
                </c:pt>
                <c:pt idx="64">
                  <c:v>1.6650355249945982E-3</c:v>
                </c:pt>
                <c:pt idx="65">
                  <c:v>2.2317660959096791E-3</c:v>
                </c:pt>
                <c:pt idx="66">
                  <c:v>3.1533796408375081E-3</c:v>
                </c:pt>
                <c:pt idx="67">
                  <c:v>4.0352186977473115E-3</c:v>
                </c:pt>
                <c:pt idx="68">
                  <c:v>5.0570594722379623E-3</c:v>
                </c:pt>
                <c:pt idx="69">
                  <c:v>6.6956391428143261E-3</c:v>
                </c:pt>
                <c:pt idx="70">
                  <c:v>8.4724979563237188E-3</c:v>
                </c:pt>
                <c:pt idx="71">
                  <c:v>1.0343832929502712E-2</c:v>
                </c:pt>
              </c:numCache>
            </c:numRef>
          </c:yVal>
          <c:smooth val="1"/>
          <c:extLst>
            <c:ext xmlns:c16="http://schemas.microsoft.com/office/drawing/2014/chart" uri="{C3380CC4-5D6E-409C-BE32-E72D297353CC}">
              <c16:uniqueId val="{00000007-170F-4264-B50A-6BDA193CF4C4}"/>
            </c:ext>
          </c:extLst>
        </c:ser>
        <c:ser>
          <c:idx val="7"/>
          <c:order val="7"/>
          <c:tx>
            <c:v>Éolien</c:v>
          </c:tx>
          <c:spPr>
            <a:ln w="19050" cap="rnd">
              <a:solidFill>
                <a:schemeClr val="accent2">
                  <a:lumMod val="60000"/>
                </a:schemeClr>
              </a:solidFill>
              <a:round/>
            </a:ln>
            <a:effectLst/>
          </c:spPr>
          <c:marker>
            <c:symbol val="none"/>
          </c:marker>
          <c:xVal>
            <c:numRef>
              <c:f>Pourcentage!$C$7:$C$78</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Pourcentage!$L$7:$L$78</c:f>
              <c:numCache>
                <c:formatCode>0%</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1.0039253481111145E-5</c:v>
                </c:pt>
                <c:pt idx="40">
                  <c:v>9.7094919993785918E-6</c:v>
                </c:pt>
                <c:pt idx="41">
                  <c:v>6.6741671592837661E-5</c:v>
                </c:pt>
                <c:pt idx="42">
                  <c:v>9.4187678367915916E-5</c:v>
                </c:pt>
                <c:pt idx="43">
                  <c:v>1.0283256987940545E-4</c:v>
                </c:pt>
                <c:pt idx="44">
                  <c:v>1.2057020432012316E-4</c:v>
                </c:pt>
                <c:pt idx="45">
                  <c:v>1.4725913927033095E-4</c:v>
                </c:pt>
                <c:pt idx="46">
                  <c:v>1.8173227201686475E-4</c:v>
                </c:pt>
                <c:pt idx="47">
                  <c:v>2.047319791351409E-4</c:v>
                </c:pt>
                <c:pt idx="48">
                  <c:v>2.2551043419432061E-4</c:v>
                </c:pt>
                <c:pt idx="49">
                  <c:v>2.8341749974234771E-4</c:v>
                </c:pt>
                <c:pt idx="50">
                  <c:v>3.8365460854441444E-4</c:v>
                </c:pt>
                <c:pt idx="51">
                  <c:v>5.0265148659177155E-4</c:v>
                </c:pt>
                <c:pt idx="52">
                  <c:v>7.1257740064869114E-4</c:v>
                </c:pt>
                <c:pt idx="53">
                  <c:v>8.6814711442503509E-4</c:v>
                </c:pt>
                <c:pt idx="54">
                  <c:v>1.1455482721313562E-3</c:v>
                </c:pt>
                <c:pt idx="55">
                  <c:v>1.3338679085259603E-3</c:v>
                </c:pt>
                <c:pt idx="56">
                  <c:v>1.703388261433068E-3</c:v>
                </c:pt>
                <c:pt idx="57">
                  <c:v>2.0202165442075141E-3</c:v>
                </c:pt>
                <c:pt idx="58">
                  <c:v>2.5083026218068187E-3</c:v>
                </c:pt>
                <c:pt idx="59">
                  <c:v>3.1237424890362096E-3</c:v>
                </c:pt>
                <c:pt idx="60">
                  <c:v>3.9959702229223999E-3</c:v>
                </c:pt>
                <c:pt idx="61">
                  <c:v>5.018734786532834E-3</c:v>
                </c:pt>
                <c:pt idx="62">
                  <c:v>5.9671511284414515E-3</c:v>
                </c:pt>
                <c:pt idx="63">
                  <c:v>7.3957463214033283E-3</c:v>
                </c:pt>
                <c:pt idx="64">
                  <c:v>8.7255487626625317E-3</c:v>
                </c:pt>
                <c:pt idx="65">
                  <c:v>1.0183604958646687E-2</c:v>
                </c:pt>
                <c:pt idx="66">
                  <c:v>1.1216844509829481E-2</c:v>
                </c:pt>
                <c:pt idx="67">
                  <c:v>1.3031164968872052E-2</c:v>
                </c:pt>
                <c:pt idx="68">
                  <c:v>1.4811700695193357E-2</c:v>
                </c:pt>
                <c:pt idx="69">
                  <c:v>1.7095759028922523E-2</c:v>
                </c:pt>
                <c:pt idx="70">
                  <c:v>1.8457316361088404E-2</c:v>
                </c:pt>
                <c:pt idx="71">
                  <c:v>2.0422291450328832E-2</c:v>
                </c:pt>
              </c:numCache>
            </c:numRef>
          </c:yVal>
          <c:smooth val="1"/>
          <c:extLst>
            <c:ext xmlns:c16="http://schemas.microsoft.com/office/drawing/2014/chart" uri="{C3380CC4-5D6E-409C-BE32-E72D297353CC}">
              <c16:uniqueId val="{00000008-170F-4264-B50A-6BDA193CF4C4}"/>
            </c:ext>
          </c:extLst>
        </c:ser>
        <c:ser>
          <c:idx val="8"/>
          <c:order val="8"/>
          <c:tx>
            <c:v>Autres sources renouvelables</c:v>
          </c:tx>
          <c:spPr>
            <a:ln w="19050" cap="rnd">
              <a:solidFill>
                <a:schemeClr val="accent3">
                  <a:lumMod val="60000"/>
                </a:schemeClr>
              </a:solidFill>
              <a:round/>
            </a:ln>
            <a:effectLst/>
          </c:spPr>
          <c:marker>
            <c:symbol val="none"/>
          </c:marker>
          <c:xVal>
            <c:numRef>
              <c:f>Pourcentage!$C$7:$C$78</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Pourcentage!$M$7:$M$78</c:f>
              <c:numCache>
                <c:formatCode>0%</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2.3827110486311324E-5</c:v>
                </c:pt>
                <c:pt idx="17">
                  <c:v>9.5347063310450035E-4</c:v>
                </c:pt>
                <c:pt idx="18">
                  <c:v>1.0031553796487132E-3</c:v>
                </c:pt>
                <c:pt idx="19">
                  <c:v>9.8927694454749413E-4</c:v>
                </c:pt>
                <c:pt idx="20">
                  <c:v>1.0229235490416381E-3</c:v>
                </c:pt>
                <c:pt idx="21">
                  <c:v>1.0304702114841942E-3</c:v>
                </c:pt>
                <c:pt idx="22">
                  <c:v>1.0678618698110938E-3</c:v>
                </c:pt>
                <c:pt idx="23">
                  <c:v>1.1192023139871218E-3</c:v>
                </c:pt>
                <c:pt idx="24">
                  <c:v>1.1520417511034617E-3</c:v>
                </c:pt>
                <c:pt idx="25">
                  <c:v>1.176097470729709E-3</c:v>
                </c:pt>
                <c:pt idx="26">
                  <c:v>1.2353142166268037E-3</c:v>
                </c:pt>
                <c:pt idx="27">
                  <c:v>1.2531655483904655E-3</c:v>
                </c:pt>
                <c:pt idx="28">
                  <c:v>1.333084158724226E-3</c:v>
                </c:pt>
                <c:pt idx="29">
                  <c:v>1.3624963827529662E-3</c:v>
                </c:pt>
                <c:pt idx="30">
                  <c:v>1.391829144200517E-3</c:v>
                </c:pt>
                <c:pt idx="31">
                  <c:v>1.4531253547669324E-3</c:v>
                </c:pt>
                <c:pt idx="32">
                  <c:v>1.5757741847081392E-3</c:v>
                </c:pt>
                <c:pt idx="33">
                  <c:v>1.7061719912973778E-3</c:v>
                </c:pt>
                <c:pt idx="34">
                  <c:v>1.9652913458223192E-3</c:v>
                </c:pt>
                <c:pt idx="35">
                  <c:v>2.1478148809658385E-3</c:v>
                </c:pt>
                <c:pt idx="36">
                  <c:v>2.2862467629563015E-3</c:v>
                </c:pt>
                <c:pt idx="37">
                  <c:v>2.2867790293893452E-3</c:v>
                </c:pt>
                <c:pt idx="38">
                  <c:v>2.4693407482724991E-3</c:v>
                </c:pt>
                <c:pt idx="39">
                  <c:v>2.5600096376833417E-3</c:v>
                </c:pt>
                <c:pt idx="40">
                  <c:v>2.5438869038371913E-3</c:v>
                </c:pt>
                <c:pt idx="41">
                  <c:v>2.765012108846132E-3</c:v>
                </c:pt>
                <c:pt idx="42">
                  <c:v>3.0610995469572671E-3</c:v>
                </c:pt>
                <c:pt idx="43">
                  <c:v>3.1691128353744042E-3</c:v>
                </c:pt>
                <c:pt idx="44">
                  <c:v>3.3759657209634485E-3</c:v>
                </c:pt>
                <c:pt idx="45">
                  <c:v>3.4605897728527775E-3</c:v>
                </c:pt>
                <c:pt idx="46">
                  <c:v>3.5437793043288628E-3</c:v>
                </c:pt>
                <c:pt idx="47">
                  <c:v>3.631767282049456E-3</c:v>
                </c:pt>
                <c:pt idx="48">
                  <c:v>3.625513903585616E-3</c:v>
                </c:pt>
                <c:pt idx="49">
                  <c:v>3.847607269229448E-3</c:v>
                </c:pt>
                <c:pt idx="50">
                  <c:v>4.0070592447972175E-3</c:v>
                </c:pt>
                <c:pt idx="51">
                  <c:v>4.1301197148290569E-3</c:v>
                </c:pt>
                <c:pt idx="52">
                  <c:v>4.2345116797169345E-3</c:v>
                </c:pt>
                <c:pt idx="53">
                  <c:v>4.3082814743896601E-3</c:v>
                </c:pt>
                <c:pt idx="54">
                  <c:v>4.5105963215172152E-3</c:v>
                </c:pt>
                <c:pt idx="55">
                  <c:v>4.5952905981587995E-3</c:v>
                </c:pt>
                <c:pt idx="56">
                  <c:v>4.7176448805776707E-3</c:v>
                </c:pt>
                <c:pt idx="57">
                  <c:v>4.9247271629257912E-3</c:v>
                </c:pt>
                <c:pt idx="58">
                  <c:v>5.1006824264674972E-3</c:v>
                </c:pt>
                <c:pt idx="59">
                  <c:v>5.3540127814266907E-3</c:v>
                </c:pt>
                <c:pt idx="60">
                  <c:v>5.6592674730728404E-3</c:v>
                </c:pt>
                <c:pt idx="61">
                  <c:v>6.133249459836447E-3</c:v>
                </c:pt>
                <c:pt idx="62">
                  <c:v>6.5054419893129569E-3</c:v>
                </c:pt>
                <c:pt idx="63">
                  <c:v>6.656814238899955E-3</c:v>
                </c:pt>
                <c:pt idx="64">
                  <c:v>7.0668683350915773E-3</c:v>
                </c:pt>
                <c:pt idx="65">
                  <c:v>7.4329688740521248E-3</c:v>
                </c:pt>
                <c:pt idx="66">
                  <c:v>7.9331086239967218E-3</c:v>
                </c:pt>
                <c:pt idx="67">
                  <c:v>8.4036205907214653E-3</c:v>
                </c:pt>
                <c:pt idx="68">
                  <c:v>8.4020301352001805E-3</c:v>
                </c:pt>
                <c:pt idx="69">
                  <c:v>8.733702982166941E-3</c:v>
                </c:pt>
                <c:pt idx="70">
                  <c:v>8.9337848884736663E-3</c:v>
                </c:pt>
                <c:pt idx="71">
                  <c:v>9.3111803392177221E-3</c:v>
                </c:pt>
              </c:numCache>
            </c:numRef>
          </c:yVal>
          <c:smooth val="1"/>
          <c:extLst>
            <c:ext xmlns:c16="http://schemas.microsoft.com/office/drawing/2014/chart" uri="{C3380CC4-5D6E-409C-BE32-E72D297353CC}">
              <c16:uniqueId val="{00000009-170F-4264-B50A-6BDA193CF4C4}"/>
            </c:ext>
          </c:extLst>
        </c:ser>
        <c:ser>
          <c:idx val="9"/>
          <c:order val="9"/>
          <c:tx>
            <c:v>Nucléaire</c:v>
          </c:tx>
          <c:spPr>
            <a:ln w="19050" cap="rnd">
              <a:solidFill>
                <a:schemeClr val="accent4">
                  <a:lumMod val="60000"/>
                </a:schemeClr>
              </a:solidFill>
              <a:round/>
            </a:ln>
            <a:effectLst/>
          </c:spPr>
          <c:marker>
            <c:symbol val="none"/>
          </c:marker>
          <c:xVal>
            <c:numRef>
              <c:f>Pourcentage!$C$7:$C$78</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Pourcentage!$I$7:$I$78</c:f>
              <c:numCache>
                <c:formatCode>0%</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4.7654220972622648E-5</c:v>
                </c:pt>
                <c:pt idx="17">
                  <c:v>1.3539282990083906E-3</c:v>
                </c:pt>
                <c:pt idx="18">
                  <c:v>1.7509621172050267E-3</c:v>
                </c:pt>
                <c:pt idx="19">
                  <c:v>2.0138852085431129E-3</c:v>
                </c:pt>
                <c:pt idx="20">
                  <c:v>2.4483088222963796E-3</c:v>
                </c:pt>
                <c:pt idx="21">
                  <c:v>2.7584894892038431E-3</c:v>
                </c:pt>
                <c:pt idx="22">
                  <c:v>3.353988689688365E-3</c:v>
                </c:pt>
                <c:pt idx="23">
                  <c:v>4.462274160961642E-3</c:v>
                </c:pt>
                <c:pt idx="24">
                  <c:v>5.8851289453959966E-3</c:v>
                </c:pt>
                <c:pt idx="25">
                  <c:v>7.4794513307080372E-3</c:v>
                </c:pt>
                <c:pt idx="26">
                  <c:v>9.8299471706047789E-3</c:v>
                </c:pt>
                <c:pt idx="27">
                  <c:v>1.3471529645197504E-2</c:v>
                </c:pt>
                <c:pt idx="28">
                  <c:v>1.5112440042359683E-2</c:v>
                </c:pt>
                <c:pt idx="29">
                  <c:v>1.8194752580302884E-2</c:v>
                </c:pt>
                <c:pt idx="30">
                  <c:v>2.0351115217721844E-2</c:v>
                </c:pt>
                <c:pt idx="31">
                  <c:v>2.0559453261585269E-2</c:v>
                </c:pt>
                <c:pt idx="32">
                  <c:v>2.295149355987942E-2</c:v>
                </c:pt>
                <c:pt idx="33">
                  <c:v>2.6817817473949387E-2</c:v>
                </c:pt>
                <c:pt idx="34">
                  <c:v>2.9238018618549591E-2</c:v>
                </c:pt>
                <c:pt idx="35">
                  <c:v>3.2725916212611061E-2</c:v>
                </c:pt>
                <c:pt idx="36">
                  <c:v>3.8161900943753997E-2</c:v>
                </c:pt>
                <c:pt idx="37">
                  <c:v>4.3829931396629121E-2</c:v>
                </c:pt>
                <c:pt idx="38">
                  <c:v>4.5973314519308583E-2</c:v>
                </c:pt>
                <c:pt idx="39">
                  <c:v>4.8539790581172387E-2</c:v>
                </c:pt>
                <c:pt idx="40">
                  <c:v>5.1013670964735122E-2</c:v>
                </c:pt>
                <c:pt idx="41">
                  <c:v>5.1524570469670676E-2</c:v>
                </c:pt>
                <c:pt idx="42">
                  <c:v>5.2368349172561245E-2</c:v>
                </c:pt>
                <c:pt idx="43">
                  <c:v>5.4435823127979809E-2</c:v>
                </c:pt>
                <c:pt idx="44">
                  <c:v>5.4423535303883289E-2</c:v>
                </c:pt>
                <c:pt idx="45">
                  <c:v>5.5884843353090602E-2</c:v>
                </c:pt>
                <c:pt idx="46">
                  <c:v>5.6237051575618799E-2</c:v>
                </c:pt>
                <c:pt idx="47">
                  <c:v>5.7520784746577416E-2</c:v>
                </c:pt>
                <c:pt idx="48">
                  <c:v>5.7990875500893366E-2</c:v>
                </c:pt>
                <c:pt idx="49">
                  <c:v>5.7044213129959803E-2</c:v>
                </c:pt>
                <c:pt idx="50">
                  <c:v>5.7667550493209312E-2</c:v>
                </c:pt>
                <c:pt idx="51">
                  <c:v>5.8768336307354632E-2</c:v>
                </c:pt>
                <c:pt idx="52">
                  <c:v>5.8742587556924283E-2</c:v>
                </c:pt>
                <c:pt idx="53">
                  <c:v>5.9439680002596328E-2</c:v>
                </c:pt>
                <c:pt idx="54">
                  <c:v>5.8765035321071725E-2</c:v>
                </c:pt>
                <c:pt idx="55">
                  <c:v>5.5567549229749109E-2</c:v>
                </c:pt>
                <c:pt idx="56">
                  <c:v>5.5367524532493981E-2</c:v>
                </c:pt>
                <c:pt idx="57">
                  <c:v>5.3553711878298133E-2</c:v>
                </c:pt>
                <c:pt idx="58">
                  <c:v>5.2457155668904056E-2</c:v>
                </c:pt>
                <c:pt idx="59">
                  <c:v>4.9741165878910643E-2</c:v>
                </c:pt>
                <c:pt idx="60">
                  <c:v>4.8803575412950731E-2</c:v>
                </c:pt>
                <c:pt idx="61">
                  <c:v>4.8471132018707438E-2</c:v>
                </c:pt>
                <c:pt idx="62">
                  <c:v>4.7330208620531201E-2</c:v>
                </c:pt>
                <c:pt idx="63">
                  <c:v>4.4040352117201052E-2</c:v>
                </c:pt>
                <c:pt idx="64">
                  <c:v>4.0443840004067262E-2</c:v>
                </c:pt>
                <c:pt idx="65">
                  <c:v>3.9909229009208382E-2</c:v>
                </c:pt>
                <c:pt idx="66">
                  <c:v>4.0149723458537401E-2</c:v>
                </c:pt>
                <c:pt idx="67">
                  <c:v>4.021027561654316E-2</c:v>
                </c:pt>
                <c:pt idx="68">
                  <c:v>4.0066533842694985E-2</c:v>
                </c:pt>
                <c:pt idx="69">
                  <c:v>3.9538438483440734E-2</c:v>
                </c:pt>
                <c:pt idx="70">
                  <c:v>3.9197711082564521E-2</c:v>
                </c:pt>
                <c:pt idx="71">
                  <c:v>3.9938848505826699E-2</c:v>
                </c:pt>
              </c:numCache>
            </c:numRef>
          </c:yVal>
          <c:smooth val="1"/>
          <c:extLst>
            <c:ext xmlns:c16="http://schemas.microsoft.com/office/drawing/2014/chart" uri="{C3380CC4-5D6E-409C-BE32-E72D297353CC}">
              <c16:uniqueId val="{0000000A-170F-4264-B50A-6BDA193CF4C4}"/>
            </c:ext>
          </c:extLst>
        </c:ser>
        <c:dLbls>
          <c:showLegendKey val="0"/>
          <c:showVal val="0"/>
          <c:showCatName val="0"/>
          <c:showSerName val="0"/>
          <c:showPercent val="0"/>
          <c:showBubbleSize val="0"/>
        </c:dLbls>
        <c:axId val="1345656640"/>
        <c:axId val="1345657056"/>
      </c:scatterChart>
      <c:valAx>
        <c:axId val="13456566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45657056"/>
        <c:crosses val="autoZero"/>
        <c:crossBetween val="midCat"/>
      </c:valAx>
      <c:valAx>
        <c:axId val="134565705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45656640"/>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BE"/>
              <a:t>Tendance mondiale des différentes sources d'énergie primaire consommées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v>Biomasse</c:v>
          </c:tx>
          <c:spPr>
            <a:ln w="19050" cap="rnd">
              <a:solidFill>
                <a:schemeClr val="accent1"/>
              </a:solidFill>
              <a:prstDash val="sysDot"/>
              <a:round/>
            </a:ln>
            <a:effectLst/>
          </c:spPr>
          <c:marker>
            <c:symbol val="none"/>
          </c:marker>
          <c:trendline>
            <c:name>Tendance biomasse</c:name>
            <c:spPr>
              <a:ln w="25400" cap="rnd">
                <a:solidFill>
                  <a:schemeClr val="accent1"/>
                </a:solidFill>
                <a:prstDash val="solid"/>
              </a:ln>
              <a:effectLst/>
            </c:spPr>
            <c:trendlineType val="poly"/>
            <c:order val="6"/>
            <c:dispRSqr val="0"/>
            <c:dispEq val="0"/>
          </c:trendline>
          <c:xVal>
            <c:numRef>
              <c:f>Pourcentage!$R$7:$R$78</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Pourcentage!$S$7:$S$78</c:f>
              <c:numCache>
                <c:formatCode>0%</c:formatCode>
                <c:ptCount val="72"/>
                <c:pt idx="0">
                  <c:v>0.98284096939678045</c:v>
                </c:pt>
                <c:pt idx="1">
                  <c:v>0.97840281265695628</c:v>
                </c:pt>
                <c:pt idx="2">
                  <c:v>0.9749960184742793</c:v>
                </c:pt>
                <c:pt idx="3">
                  <c:v>0.95999400659274803</c:v>
                </c:pt>
                <c:pt idx="4">
                  <c:v>0.95025963377972122</c:v>
                </c:pt>
                <c:pt idx="5">
                  <c:v>0.92671971252566732</c:v>
                </c:pt>
                <c:pt idx="6">
                  <c:v>0.8660513843851334</c:v>
                </c:pt>
                <c:pt idx="7">
                  <c:v>0.80716029292107405</c:v>
                </c:pt>
                <c:pt idx="8">
                  <c:v>0.72597864768683273</c:v>
                </c:pt>
                <c:pt idx="9">
                  <c:v>0.61957129543336442</c:v>
                </c:pt>
                <c:pt idx="10">
                  <c:v>0.50180505415162457</c:v>
                </c:pt>
                <c:pt idx="11">
                  <c:v>0.40697896141867412</c:v>
                </c:pt>
                <c:pt idx="12">
                  <c:v>0.38353746000220679</c:v>
                </c:pt>
                <c:pt idx="13">
                  <c:v>0.35830521928954157</c:v>
                </c:pt>
                <c:pt idx="14">
                  <c:v>0.31512165344030696</c:v>
                </c:pt>
                <c:pt idx="15">
                  <c:v>0.2611785095320624</c:v>
                </c:pt>
                <c:pt idx="16">
                  <c:v>0.21196597488622554</c:v>
                </c:pt>
                <c:pt idx="17">
                  <c:v>0.17473302822273074</c:v>
                </c:pt>
                <c:pt idx="18">
                  <c:v>0.16814708081784521</c:v>
                </c:pt>
                <c:pt idx="19">
                  <c:v>0.16384899394067873</c:v>
                </c:pt>
                <c:pt idx="20">
                  <c:v>0.15650730300337062</c:v>
                </c:pt>
                <c:pt idx="21">
                  <c:v>0.14884745870192459</c:v>
                </c:pt>
                <c:pt idx="22">
                  <c:v>0.14208578991697751</c:v>
                </c:pt>
                <c:pt idx="23">
                  <c:v>0.13808340237503453</c:v>
                </c:pt>
                <c:pt idx="24">
                  <c:v>0.13259584154567916</c:v>
                </c:pt>
                <c:pt idx="25">
                  <c:v>0.12696566852551736</c:v>
                </c:pt>
                <c:pt idx="26">
                  <c:v>0.12700081478171735</c:v>
                </c:pt>
                <c:pt idx="27">
                  <c:v>0.12688301177453462</c:v>
                </c:pt>
                <c:pt idx="28">
                  <c:v>0.12179654893166386</c:v>
                </c:pt>
                <c:pt idx="29">
                  <c:v>0.11856130027973377</c:v>
                </c:pt>
                <c:pt idx="30">
                  <c:v>0.11565047544415724</c:v>
                </c:pt>
                <c:pt idx="31">
                  <c:v>0.11288967599845605</c:v>
                </c:pt>
                <c:pt idx="32">
                  <c:v>0.1142893030053896</c:v>
                </c:pt>
                <c:pt idx="33">
                  <c:v>0.11576777739608382</c:v>
                </c:pt>
                <c:pt idx="34">
                  <c:v>0.11741179174807494</c:v>
                </c:pt>
                <c:pt idx="35">
                  <c:v>0.11671678234722253</c:v>
                </c:pt>
                <c:pt idx="36">
                  <c:v>0.11307711477825573</c:v>
                </c:pt>
                <c:pt idx="37">
                  <c:v>0.11161810790209198</c:v>
                </c:pt>
                <c:pt idx="38">
                  <c:v>0.11052893693843249</c:v>
                </c:pt>
                <c:pt idx="39">
                  <c:v>0.10811272073808592</c:v>
                </c:pt>
                <c:pt idx="40">
                  <c:v>0.10563927295323909</c:v>
                </c:pt>
                <c:pt idx="41">
                  <c:v>0.10483209702332144</c:v>
                </c:pt>
                <c:pt idx="42">
                  <c:v>0.10467076697026495</c:v>
                </c:pt>
                <c:pt idx="43">
                  <c:v>0.10511358324763953</c:v>
                </c:pt>
                <c:pt idx="44">
                  <c:v>0.10551747804231086</c:v>
                </c:pt>
                <c:pt idx="45">
                  <c:v>0.10597135809741193</c:v>
                </c:pt>
                <c:pt idx="46">
                  <c:v>0.10585904844982372</c:v>
                </c:pt>
                <c:pt idx="47">
                  <c:v>0.10496519556354703</c:v>
                </c:pt>
                <c:pt idx="48">
                  <c:v>0.10343990146928721</c:v>
                </c:pt>
                <c:pt idx="49">
                  <c:v>0.10365350922395135</c:v>
                </c:pt>
                <c:pt idx="50">
                  <c:v>0.10415796339082468</c:v>
                </c:pt>
                <c:pt idx="51">
                  <c:v>0.10401534762539061</c:v>
                </c:pt>
                <c:pt idx="52">
                  <c:v>0.10238181043803034</c:v>
                </c:pt>
                <c:pt idx="53">
                  <c:v>0.10141094189905153</c:v>
                </c:pt>
                <c:pt idx="54">
                  <c:v>9.9161522306370528E-2</c:v>
                </c:pt>
                <c:pt idx="55">
                  <c:v>9.5013030270320278E-2</c:v>
                </c:pt>
                <c:pt idx="56">
                  <c:v>9.0057396778374377E-2</c:v>
                </c:pt>
                <c:pt idx="57">
                  <c:v>8.6811796339166317E-2</c:v>
                </c:pt>
                <c:pt idx="58">
                  <c:v>8.4007118534814962E-2</c:v>
                </c:pt>
                <c:pt idx="59">
                  <c:v>8.1224125113389126E-2</c:v>
                </c:pt>
                <c:pt idx="60">
                  <c:v>7.9946449942190273E-2</c:v>
                </c:pt>
                <c:pt idx="61">
                  <c:v>8.0286081557859032E-2</c:v>
                </c:pt>
                <c:pt idx="62">
                  <c:v>7.6568592697624963E-2</c:v>
                </c:pt>
                <c:pt idx="63">
                  <c:v>7.4208057572447472E-2</c:v>
                </c:pt>
                <c:pt idx="64">
                  <c:v>7.2689604331634405E-2</c:v>
                </c:pt>
                <c:pt idx="65">
                  <c:v>7.0822627732663179E-2</c:v>
                </c:pt>
                <c:pt idx="66">
                  <c:v>6.9628857148177806E-2</c:v>
                </c:pt>
                <c:pt idx="67">
                  <c:v>6.8555527447508216E-2</c:v>
                </c:pt>
                <c:pt idx="68">
                  <c:v>6.7697575657874695E-2</c:v>
                </c:pt>
                <c:pt idx="69">
                  <c:v>6.660272740896149E-2</c:v>
                </c:pt>
                <c:pt idx="70">
                  <c:v>6.4877963330608426E-2</c:v>
                </c:pt>
                <c:pt idx="71">
                  <c:v>6.4099457713164873E-2</c:v>
                </c:pt>
              </c:numCache>
            </c:numRef>
          </c:yVal>
          <c:smooth val="1"/>
          <c:extLst>
            <c:ext xmlns:c16="http://schemas.microsoft.com/office/drawing/2014/chart" uri="{C3380CC4-5D6E-409C-BE32-E72D297353CC}">
              <c16:uniqueId val="{00000000-B795-4B55-A2A8-C26F5816B965}"/>
            </c:ext>
          </c:extLst>
        </c:ser>
        <c:ser>
          <c:idx val="1"/>
          <c:order val="1"/>
          <c:tx>
            <c:v>Fossile</c:v>
          </c:tx>
          <c:spPr>
            <a:ln w="19050" cap="rnd">
              <a:solidFill>
                <a:schemeClr val="accent2"/>
              </a:solidFill>
              <a:prstDash val="sysDot"/>
              <a:round/>
            </a:ln>
            <a:effectLst/>
          </c:spPr>
          <c:marker>
            <c:symbol val="none"/>
          </c:marker>
          <c:trendline>
            <c:name>Tendance fossile</c:name>
            <c:spPr>
              <a:ln w="25400" cap="rnd">
                <a:solidFill>
                  <a:schemeClr val="accent2"/>
                </a:solidFill>
                <a:prstDash val="solid"/>
              </a:ln>
              <a:effectLst/>
            </c:spPr>
            <c:trendlineType val="poly"/>
            <c:order val="6"/>
            <c:dispRSqr val="0"/>
            <c:dispEq val="0"/>
          </c:trendline>
          <c:xVal>
            <c:numRef>
              <c:f>Pourcentage!$R$7:$R$78</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Pourcentage!$T$7:$T$78</c:f>
              <c:numCache>
                <c:formatCode>0%</c:formatCode>
                <c:ptCount val="72"/>
                <c:pt idx="0">
                  <c:v>1.7159030603219529E-2</c:v>
                </c:pt>
                <c:pt idx="1">
                  <c:v>2.1597187343043698E-2</c:v>
                </c:pt>
                <c:pt idx="2">
                  <c:v>2.5003981525720656E-2</c:v>
                </c:pt>
                <c:pt idx="3">
                  <c:v>4.000599340725202E-2</c:v>
                </c:pt>
                <c:pt idx="4">
                  <c:v>4.9740366220278762E-2</c:v>
                </c:pt>
                <c:pt idx="5">
                  <c:v>7.3280287474332642E-2</c:v>
                </c:pt>
                <c:pt idx="6">
                  <c:v>0.13394861561486654</c:v>
                </c:pt>
                <c:pt idx="7">
                  <c:v>0.19283970707892595</c:v>
                </c:pt>
                <c:pt idx="8">
                  <c:v>0.27391668411136699</c:v>
                </c:pt>
                <c:pt idx="9">
                  <c:v>0.37698042870456666</c:v>
                </c:pt>
                <c:pt idx="10">
                  <c:v>0.49450278962914346</c:v>
                </c:pt>
                <c:pt idx="11">
                  <c:v>0.58730057840208483</c:v>
                </c:pt>
                <c:pt idx="12">
                  <c:v>0.60691823899371067</c:v>
                </c:pt>
                <c:pt idx="13">
                  <c:v>0.6243302242508435</c:v>
                </c:pt>
                <c:pt idx="14">
                  <c:v>0.66264062091218279</c:v>
                </c:pt>
                <c:pt idx="15">
                  <c:v>0.70759098786828434</c:v>
                </c:pt>
                <c:pt idx="16">
                  <c:v>0.74433510448187956</c:v>
                </c:pt>
                <c:pt idx="17">
                  <c:v>0.77400839054157133</c:v>
                </c:pt>
                <c:pt idx="18">
                  <c:v>0.77923285972239964</c:v>
                </c:pt>
                <c:pt idx="19">
                  <c:v>0.78375465931775223</c:v>
                </c:pt>
                <c:pt idx="20">
                  <c:v>0.79056898026260625</c:v>
                </c:pt>
                <c:pt idx="21">
                  <c:v>0.79786930467040817</c:v>
                </c:pt>
                <c:pt idx="22">
                  <c:v>0.80431055228011072</c:v>
                </c:pt>
                <c:pt idx="23">
                  <c:v>0.80675591214988596</c:v>
                </c:pt>
                <c:pt idx="24">
                  <c:v>0.81084307248147014</c:v>
                </c:pt>
                <c:pt idx="25">
                  <c:v>0.81655522372281097</c:v>
                </c:pt>
                <c:pt idx="26">
                  <c:v>0.80966961915525537</c:v>
                </c:pt>
                <c:pt idx="27">
                  <c:v>0.80585071665404806</c:v>
                </c:pt>
                <c:pt idx="28">
                  <c:v>0.81174858281941065</c:v>
                </c:pt>
                <c:pt idx="29">
                  <c:v>0.81169817690749491</c:v>
                </c:pt>
                <c:pt idx="30">
                  <c:v>0.81006795401115805</c:v>
                </c:pt>
                <c:pt idx="31">
                  <c:v>0.81161592080466827</c:v>
                </c:pt>
                <c:pt idx="32">
                  <c:v>0.80615693797387411</c:v>
                </c:pt>
                <c:pt idx="33">
                  <c:v>0.79940455742585592</c:v>
                </c:pt>
                <c:pt idx="34">
                  <c:v>0.79381680266636012</c:v>
                </c:pt>
                <c:pt idx="35">
                  <c:v>0.78936718591033439</c:v>
                </c:pt>
                <c:pt idx="36">
                  <c:v>0.7879749921444128</c:v>
                </c:pt>
                <c:pt idx="37">
                  <c:v>0.78403701194206832</c:v>
                </c:pt>
                <c:pt idx="38">
                  <c:v>0.78319603245419267</c:v>
                </c:pt>
                <c:pt idx="39">
                  <c:v>0.78399542210041262</c:v>
                </c:pt>
                <c:pt idx="40">
                  <c:v>0.78418712132981194</c:v>
                </c:pt>
                <c:pt idx="41">
                  <c:v>0.78550180202513298</c:v>
                </c:pt>
                <c:pt idx="42">
                  <c:v>0.78243588173795109</c:v>
                </c:pt>
                <c:pt idx="43">
                  <c:v>0.77884453585117319</c:v>
                </c:pt>
                <c:pt idx="44">
                  <c:v>0.77871657654816784</c:v>
                </c:pt>
                <c:pt idx="45">
                  <c:v>0.77373633251113649</c:v>
                </c:pt>
                <c:pt idx="46">
                  <c:v>0.77358884890778912</c:v>
                </c:pt>
                <c:pt idx="47">
                  <c:v>0.77112745010770678</c:v>
                </c:pt>
                <c:pt idx="48">
                  <c:v>0.77297170711398677</c:v>
                </c:pt>
                <c:pt idx="49">
                  <c:v>0.7727936377065513</c:v>
                </c:pt>
                <c:pt idx="50">
                  <c:v>0.77141005857127021</c:v>
                </c:pt>
                <c:pt idx="51">
                  <c:v>0.77087469736191738</c:v>
                </c:pt>
                <c:pt idx="52">
                  <c:v>0.77265504701372734</c:v>
                </c:pt>
                <c:pt idx="53">
                  <c:v>0.77502819449740779</c:v>
                </c:pt>
                <c:pt idx="54">
                  <c:v>0.77779545599185385</c:v>
                </c:pt>
                <c:pt idx="55">
                  <c:v>0.78668136748446393</c:v>
                </c:pt>
                <c:pt idx="56">
                  <c:v>0.78998703943714133</c:v>
                </c:pt>
                <c:pt idx="57">
                  <c:v>0.79441241175032706</c:v>
                </c:pt>
                <c:pt idx="58">
                  <c:v>0.79688353908888354</c:v>
                </c:pt>
                <c:pt idx="59">
                  <c:v>0.80161507035240998</c:v>
                </c:pt>
                <c:pt idx="60">
                  <c:v>0.79934279474506253</c:v>
                </c:pt>
                <c:pt idx="61">
                  <c:v>0.79679594125208542</c:v>
                </c:pt>
                <c:pt idx="62">
                  <c:v>0.79938818648496068</c:v>
                </c:pt>
                <c:pt idx="63">
                  <c:v>0.80321917368116691</c:v>
                </c:pt>
                <c:pt idx="64">
                  <c:v>0.8045871093203858</c:v>
                </c:pt>
                <c:pt idx="65">
                  <c:v>0.80301069622350174</c:v>
                </c:pt>
                <c:pt idx="66">
                  <c:v>0.80062943444011991</c:v>
                </c:pt>
                <c:pt idx="67">
                  <c:v>0.79930648534919446</c:v>
                </c:pt>
                <c:pt idx="68">
                  <c:v>0.79655388814759298</c:v>
                </c:pt>
                <c:pt idx="69">
                  <c:v>0.79433538138768167</c:v>
                </c:pt>
                <c:pt idx="70">
                  <c:v>0.79303982249211735</c:v>
                </c:pt>
                <c:pt idx="71">
                  <c:v>0.78897542402215293</c:v>
                </c:pt>
              </c:numCache>
            </c:numRef>
          </c:yVal>
          <c:smooth val="1"/>
          <c:extLst>
            <c:ext xmlns:c16="http://schemas.microsoft.com/office/drawing/2014/chart" uri="{C3380CC4-5D6E-409C-BE32-E72D297353CC}">
              <c16:uniqueId val="{00000002-B795-4B55-A2A8-C26F5816B965}"/>
            </c:ext>
          </c:extLst>
        </c:ser>
        <c:ser>
          <c:idx val="2"/>
          <c:order val="2"/>
          <c:tx>
            <c:v>Nucléaire</c:v>
          </c:tx>
          <c:spPr>
            <a:ln w="19050" cap="rnd">
              <a:solidFill>
                <a:schemeClr val="accent3"/>
              </a:solidFill>
              <a:round/>
            </a:ln>
            <a:effectLst/>
          </c:spPr>
          <c:marker>
            <c:symbol val="none"/>
          </c:marker>
          <c:xVal>
            <c:numRef>
              <c:f>Pourcentage!$R$7:$R$78</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Pourcentage!$U$7:$U$78</c:f>
              <c:numCache>
                <c:formatCode>0%</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4.7654220972622648E-5</c:v>
                </c:pt>
                <c:pt idx="17">
                  <c:v>1.3539282990083906E-3</c:v>
                </c:pt>
                <c:pt idx="18">
                  <c:v>1.7509621172050267E-3</c:v>
                </c:pt>
                <c:pt idx="19">
                  <c:v>2.0138852085431129E-3</c:v>
                </c:pt>
                <c:pt idx="20">
                  <c:v>2.4483088222963796E-3</c:v>
                </c:pt>
                <c:pt idx="21">
                  <c:v>2.7584894892038431E-3</c:v>
                </c:pt>
                <c:pt idx="22">
                  <c:v>3.353988689688365E-3</c:v>
                </c:pt>
                <c:pt idx="23">
                  <c:v>4.462274160961642E-3</c:v>
                </c:pt>
                <c:pt idx="24">
                  <c:v>5.8851289453959966E-3</c:v>
                </c:pt>
                <c:pt idx="25">
                  <c:v>7.4794513307080372E-3</c:v>
                </c:pt>
                <c:pt idx="26">
                  <c:v>9.8299471706047789E-3</c:v>
                </c:pt>
                <c:pt idx="27">
                  <c:v>1.3471529645197504E-2</c:v>
                </c:pt>
                <c:pt idx="28">
                  <c:v>1.5112440042359683E-2</c:v>
                </c:pt>
                <c:pt idx="29">
                  <c:v>1.8194752580302884E-2</c:v>
                </c:pt>
                <c:pt idx="30">
                  <c:v>2.0351115217721844E-2</c:v>
                </c:pt>
                <c:pt idx="31">
                  <c:v>2.0559453261585269E-2</c:v>
                </c:pt>
                <c:pt idx="32">
                  <c:v>2.295149355987942E-2</c:v>
                </c:pt>
                <c:pt idx="33">
                  <c:v>2.6817817473949387E-2</c:v>
                </c:pt>
                <c:pt idx="34">
                  <c:v>2.9238018618549591E-2</c:v>
                </c:pt>
                <c:pt idx="35">
                  <c:v>3.2725916212611061E-2</c:v>
                </c:pt>
                <c:pt idx="36">
                  <c:v>3.8161900943753997E-2</c:v>
                </c:pt>
                <c:pt idx="37">
                  <c:v>4.3829931396629121E-2</c:v>
                </c:pt>
                <c:pt idx="38">
                  <c:v>4.5973314519308583E-2</c:v>
                </c:pt>
                <c:pt idx="39">
                  <c:v>4.8539790581172387E-2</c:v>
                </c:pt>
                <c:pt idx="40">
                  <c:v>5.1013670964735122E-2</c:v>
                </c:pt>
                <c:pt idx="41">
                  <c:v>5.1524570469670676E-2</c:v>
                </c:pt>
                <c:pt idx="42">
                  <c:v>5.2368349172561245E-2</c:v>
                </c:pt>
                <c:pt idx="43">
                  <c:v>5.4435823127979809E-2</c:v>
                </c:pt>
                <c:pt idx="44">
                  <c:v>5.4423535303883289E-2</c:v>
                </c:pt>
                <c:pt idx="45">
                  <c:v>5.5884843353090602E-2</c:v>
                </c:pt>
                <c:pt idx="46">
                  <c:v>5.6237051575618799E-2</c:v>
                </c:pt>
                <c:pt idx="47">
                  <c:v>5.7520784746577416E-2</c:v>
                </c:pt>
                <c:pt idx="48">
                  <c:v>5.7990875500893366E-2</c:v>
                </c:pt>
                <c:pt idx="49">
                  <c:v>5.7044213129959803E-2</c:v>
                </c:pt>
                <c:pt idx="50">
                  <c:v>5.7667550493209312E-2</c:v>
                </c:pt>
                <c:pt idx="51">
                  <c:v>5.8768336307354632E-2</c:v>
                </c:pt>
                <c:pt idx="52">
                  <c:v>5.8742587556924283E-2</c:v>
                </c:pt>
                <c:pt idx="53">
                  <c:v>5.9439680002596328E-2</c:v>
                </c:pt>
                <c:pt idx="54">
                  <c:v>5.8765035321071725E-2</c:v>
                </c:pt>
                <c:pt idx="55">
                  <c:v>5.5567549229749109E-2</c:v>
                </c:pt>
                <c:pt idx="56">
                  <c:v>5.5367524532493981E-2</c:v>
                </c:pt>
                <c:pt idx="57">
                  <c:v>5.3553711878298133E-2</c:v>
                </c:pt>
                <c:pt idx="58">
                  <c:v>5.2457155668904056E-2</c:v>
                </c:pt>
                <c:pt idx="59">
                  <c:v>4.9741165878910643E-2</c:v>
                </c:pt>
                <c:pt idx="60">
                  <c:v>4.8803575412950731E-2</c:v>
                </c:pt>
                <c:pt idx="61">
                  <c:v>4.8471132018707438E-2</c:v>
                </c:pt>
                <c:pt idx="62">
                  <c:v>4.7330208620531201E-2</c:v>
                </c:pt>
                <c:pt idx="63">
                  <c:v>4.4040352117201052E-2</c:v>
                </c:pt>
                <c:pt idx="64">
                  <c:v>4.0443840004067262E-2</c:v>
                </c:pt>
                <c:pt idx="65">
                  <c:v>3.9909229009208382E-2</c:v>
                </c:pt>
                <c:pt idx="66">
                  <c:v>4.0149723458537401E-2</c:v>
                </c:pt>
                <c:pt idx="67">
                  <c:v>4.021027561654316E-2</c:v>
                </c:pt>
                <c:pt idx="68">
                  <c:v>4.0066533842694985E-2</c:v>
                </c:pt>
                <c:pt idx="69">
                  <c:v>3.9538438483440734E-2</c:v>
                </c:pt>
                <c:pt idx="70">
                  <c:v>3.9197711082564521E-2</c:v>
                </c:pt>
                <c:pt idx="71">
                  <c:v>3.9938848505826699E-2</c:v>
                </c:pt>
              </c:numCache>
            </c:numRef>
          </c:yVal>
          <c:smooth val="1"/>
          <c:extLst>
            <c:ext xmlns:c16="http://schemas.microsoft.com/office/drawing/2014/chart" uri="{C3380CC4-5D6E-409C-BE32-E72D297353CC}">
              <c16:uniqueId val="{00000003-B795-4B55-A2A8-C26F5816B965}"/>
            </c:ext>
          </c:extLst>
        </c:ser>
        <c:ser>
          <c:idx val="3"/>
          <c:order val="3"/>
          <c:tx>
            <c:v>EnR</c:v>
          </c:tx>
          <c:spPr>
            <a:ln w="19050" cap="rnd">
              <a:solidFill>
                <a:schemeClr val="accent4"/>
              </a:solidFill>
              <a:prstDash val="sysDot"/>
              <a:round/>
            </a:ln>
            <a:effectLst/>
          </c:spPr>
          <c:marker>
            <c:symbol val="none"/>
          </c:marker>
          <c:trendline>
            <c:name>Tendance EnR</c:name>
            <c:spPr>
              <a:ln w="25400" cap="rnd">
                <a:solidFill>
                  <a:schemeClr val="accent4"/>
                </a:solidFill>
                <a:prstDash val="solid"/>
              </a:ln>
              <a:effectLst/>
            </c:spPr>
            <c:trendlineType val="poly"/>
            <c:order val="2"/>
            <c:dispRSqr val="0"/>
            <c:dispEq val="0"/>
          </c:trendline>
          <c:xVal>
            <c:numRef>
              <c:f>Pourcentage!$R$7:$R$78</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Pourcentage!$V$7:$V$78</c:f>
              <c:numCache>
                <c:formatCode>0%</c:formatCode>
                <c:ptCount val="72"/>
                <c:pt idx="0">
                  <c:v>0</c:v>
                </c:pt>
                <c:pt idx="1">
                  <c:v>0</c:v>
                </c:pt>
                <c:pt idx="2">
                  <c:v>0</c:v>
                </c:pt>
                <c:pt idx="3">
                  <c:v>0</c:v>
                </c:pt>
                <c:pt idx="4">
                  <c:v>0</c:v>
                </c:pt>
                <c:pt idx="5">
                  <c:v>0</c:v>
                </c:pt>
                <c:pt idx="6">
                  <c:v>0</c:v>
                </c:pt>
                <c:pt idx="7">
                  <c:v>0</c:v>
                </c:pt>
                <c:pt idx="8">
                  <c:v>1.0466820180029308E-4</c:v>
                </c:pt>
                <c:pt idx="9">
                  <c:v>3.4482758620689655E-3</c:v>
                </c:pt>
                <c:pt idx="10">
                  <c:v>3.6921562192320317E-3</c:v>
                </c:pt>
                <c:pt idx="11">
                  <c:v>5.7204601792410856E-3</c:v>
                </c:pt>
                <c:pt idx="12">
                  <c:v>9.5443010040825327E-3</c:v>
                </c:pt>
                <c:pt idx="13">
                  <c:v>1.7364556459615002E-2</c:v>
                </c:pt>
                <c:pt idx="14">
                  <c:v>2.2237725647510247E-2</c:v>
                </c:pt>
                <c:pt idx="15">
                  <c:v>3.1230502599653379E-2</c:v>
                </c:pt>
                <c:pt idx="16">
                  <c:v>4.3651266410922346E-2</c:v>
                </c:pt>
                <c:pt idx="17">
                  <c:v>4.9904652936689546E-2</c:v>
                </c:pt>
                <c:pt idx="18">
                  <c:v>5.0869097342550205E-2</c:v>
                </c:pt>
                <c:pt idx="19">
                  <c:v>5.0382461533025953E-2</c:v>
                </c:pt>
                <c:pt idx="20">
                  <c:v>5.0475407911726729E-2</c:v>
                </c:pt>
                <c:pt idx="21">
                  <c:v>5.0524747138463492E-2</c:v>
                </c:pt>
                <c:pt idx="22">
                  <c:v>5.0249669113223441E-2</c:v>
                </c:pt>
                <c:pt idx="23">
                  <c:v>5.0698411314117939E-2</c:v>
                </c:pt>
                <c:pt idx="24">
                  <c:v>5.0675957027454685E-2</c:v>
                </c:pt>
                <c:pt idx="25">
                  <c:v>4.8999656420963607E-2</c:v>
                </c:pt>
                <c:pt idx="26">
                  <c:v>5.349961889242253E-2</c:v>
                </c:pt>
                <c:pt idx="27">
                  <c:v>5.3794741926219879E-2</c:v>
                </c:pt>
                <c:pt idx="28">
                  <c:v>5.1342428206565753E-2</c:v>
                </c:pt>
                <c:pt idx="29">
                  <c:v>5.154577023246841E-2</c:v>
                </c:pt>
                <c:pt idx="30">
                  <c:v>5.3930455326962889E-2</c:v>
                </c:pt>
                <c:pt idx="31">
                  <c:v>5.4934949935290509E-2</c:v>
                </c:pt>
                <c:pt idx="32">
                  <c:v>5.6602265460856858E-2</c:v>
                </c:pt>
                <c:pt idx="33">
                  <c:v>5.8009847704110842E-2</c:v>
                </c:pt>
                <c:pt idx="34">
                  <c:v>5.9533386967015281E-2</c:v>
                </c:pt>
                <c:pt idx="35">
                  <c:v>6.1190115529832022E-2</c:v>
                </c:pt>
                <c:pt idx="36">
                  <c:v>6.0785992133577486E-2</c:v>
                </c:pt>
                <c:pt idx="37">
                  <c:v>6.0514948759210638E-2</c:v>
                </c:pt>
                <c:pt idx="38">
                  <c:v>6.030171608806624E-2</c:v>
                </c:pt>
                <c:pt idx="39">
                  <c:v>5.9352066580329085E-2</c:v>
                </c:pt>
                <c:pt idx="40">
                  <c:v>5.9159934752213761E-2</c:v>
                </c:pt>
                <c:pt idx="41">
                  <c:v>5.814153048187487E-2</c:v>
                </c:pt>
                <c:pt idx="42">
                  <c:v>5.9667894246074729E-2</c:v>
                </c:pt>
                <c:pt idx="43">
                  <c:v>6.065251939796204E-2</c:v>
                </c:pt>
                <c:pt idx="44">
                  <c:v>6.0433496257686355E-2</c:v>
                </c:pt>
                <c:pt idx="45">
                  <c:v>6.348709641792144E-2</c:v>
                </c:pt>
                <c:pt idx="46">
                  <c:v>6.330643695707483E-2</c:v>
                </c:pt>
                <c:pt idx="47">
                  <c:v>6.5362909686493026E-2</c:v>
                </c:pt>
                <c:pt idx="48">
                  <c:v>6.4600065918434604E-2</c:v>
                </c:pt>
                <c:pt idx="49">
                  <c:v>6.5374969940568212E-2</c:v>
                </c:pt>
                <c:pt idx="50">
                  <c:v>6.5690194640771402E-2</c:v>
                </c:pt>
                <c:pt idx="51">
                  <c:v>6.5319560682600725E-2</c:v>
                </c:pt>
                <c:pt idx="52">
                  <c:v>6.5270451790453113E-2</c:v>
                </c:pt>
                <c:pt idx="53">
                  <c:v>6.3082652473407927E-2</c:v>
                </c:pt>
                <c:pt idx="54">
                  <c:v>6.3084706930567044E-2</c:v>
                </c:pt>
                <c:pt idx="55">
                  <c:v>6.1303952258323184E-2</c:v>
                </c:pt>
                <c:pt idx="56">
                  <c:v>6.3040177744862064E-2</c:v>
                </c:pt>
                <c:pt idx="57">
                  <c:v>6.3446302500467303E-2</c:v>
                </c:pt>
                <c:pt idx="58">
                  <c:v>6.4438154225579081E-2</c:v>
                </c:pt>
                <c:pt idx="59">
                  <c:v>6.4493687721236675E-2</c:v>
                </c:pt>
                <c:pt idx="60">
                  <c:v>6.7999107499036496E-2</c:v>
                </c:pt>
                <c:pt idx="61">
                  <c:v>7.0057161611465135E-2</c:v>
                </c:pt>
                <c:pt idx="62">
                  <c:v>7.188808801712028E-2</c:v>
                </c:pt>
                <c:pt idx="63">
                  <c:v>7.3546231446379229E-2</c:v>
                </c:pt>
                <c:pt idx="64">
                  <c:v>7.7252564281810446E-2</c:v>
                </c:pt>
                <c:pt idx="65">
                  <c:v>8.0899958115314155E-2</c:v>
                </c:pt>
                <c:pt idx="66">
                  <c:v>8.3800443211232992E-2</c:v>
                </c:pt>
                <c:pt idx="67">
                  <c:v>8.6140196084480453E-2</c:v>
                </c:pt>
                <c:pt idx="68">
                  <c:v>8.9765852053592637E-2</c:v>
                </c:pt>
                <c:pt idx="69">
                  <c:v>9.3457215645137121E-2</c:v>
                </c:pt>
                <c:pt idx="70">
                  <c:v>9.6408968819339011E-2</c:v>
                </c:pt>
                <c:pt idx="71">
                  <c:v>0.10039229260413061</c:v>
                </c:pt>
              </c:numCache>
            </c:numRef>
          </c:yVal>
          <c:smooth val="1"/>
          <c:extLst>
            <c:ext xmlns:c16="http://schemas.microsoft.com/office/drawing/2014/chart" uri="{C3380CC4-5D6E-409C-BE32-E72D297353CC}">
              <c16:uniqueId val="{00000005-B795-4B55-A2A8-C26F5816B965}"/>
            </c:ext>
          </c:extLst>
        </c:ser>
        <c:ser>
          <c:idx val="4"/>
          <c:order val="4"/>
          <c:tx>
            <c:v>Biocarburants</c:v>
          </c:tx>
          <c:spPr>
            <a:ln w="19050" cap="rnd">
              <a:solidFill>
                <a:schemeClr val="accent5"/>
              </a:solidFill>
              <a:round/>
            </a:ln>
            <a:effectLst/>
          </c:spPr>
          <c:marker>
            <c:symbol val="none"/>
          </c:marker>
          <c:xVal>
            <c:numRef>
              <c:f>Pourcentage!$R$7:$R$78</c:f>
              <c:numCache>
                <c:formatCode>General</c:formatCode>
                <c:ptCount val="72"/>
                <c:pt idx="0">
                  <c:v>1800</c:v>
                </c:pt>
                <c:pt idx="1">
                  <c:v>1810</c:v>
                </c:pt>
                <c:pt idx="2">
                  <c:v>1820</c:v>
                </c:pt>
                <c:pt idx="3">
                  <c:v>1830</c:v>
                </c:pt>
                <c:pt idx="4">
                  <c:v>1840</c:v>
                </c:pt>
                <c:pt idx="5">
                  <c:v>1850</c:v>
                </c:pt>
                <c:pt idx="6">
                  <c:v>1860</c:v>
                </c:pt>
                <c:pt idx="7">
                  <c:v>1870</c:v>
                </c:pt>
                <c:pt idx="8">
                  <c:v>1880</c:v>
                </c:pt>
                <c:pt idx="9">
                  <c:v>1890</c:v>
                </c:pt>
                <c:pt idx="10">
                  <c:v>1900</c:v>
                </c:pt>
                <c:pt idx="11">
                  <c:v>1910</c:v>
                </c:pt>
                <c:pt idx="12">
                  <c:v>1920</c:v>
                </c:pt>
                <c:pt idx="13">
                  <c:v>1930</c:v>
                </c:pt>
                <c:pt idx="14">
                  <c:v>1940</c:v>
                </c:pt>
                <c:pt idx="15">
                  <c:v>1950</c:v>
                </c:pt>
                <c:pt idx="16">
                  <c:v>1960</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numCache>
            </c:numRef>
          </c:xVal>
          <c:yVal>
            <c:numRef>
              <c:f>Pourcentage!$W$7:$W$78</c:f>
              <c:numCache>
                <c:formatCode>0%</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8.5710787314803474E-4</c:v>
                </c:pt>
                <c:pt idx="43">
                  <c:v>9.5353837524539593E-4</c:v>
                </c:pt>
                <c:pt idx="44">
                  <c:v>9.089138479516977E-4</c:v>
                </c:pt>
                <c:pt idx="45">
                  <c:v>9.2036962043956852E-4</c:v>
                </c:pt>
                <c:pt idx="46">
                  <c:v>1.0086141096935994E-3</c:v>
                </c:pt>
                <c:pt idx="47">
                  <c:v>1.0236598956757045E-3</c:v>
                </c:pt>
                <c:pt idx="48">
                  <c:v>9.9744999739795662E-4</c:v>
                </c:pt>
                <c:pt idx="49">
                  <c:v>1.1336699989693908E-3</c:v>
                </c:pt>
                <c:pt idx="50">
                  <c:v>1.0742329039243603E-3</c:v>
                </c:pt>
                <c:pt idx="51">
                  <c:v>1.0220580227366023E-3</c:v>
                </c:pt>
                <c:pt idx="52">
                  <c:v>9.5010320086492159E-4</c:v>
                </c:pt>
                <c:pt idx="53">
                  <c:v>1.0385311275364906E-3</c:v>
                </c:pt>
                <c:pt idx="54">
                  <c:v>1.1932794501368293E-3</c:v>
                </c:pt>
                <c:pt idx="55">
                  <c:v>1.434100757143518E-3</c:v>
                </c:pt>
                <c:pt idx="56">
                  <c:v>1.5478615071283096E-3</c:v>
                </c:pt>
                <c:pt idx="57">
                  <c:v>1.7757775317411247E-3</c:v>
                </c:pt>
                <c:pt idx="58">
                  <c:v>2.2140324818183091E-3</c:v>
                </c:pt>
                <c:pt idx="59">
                  <c:v>2.9259509340535672E-3</c:v>
                </c:pt>
                <c:pt idx="60">
                  <c:v>3.9080724007599784E-3</c:v>
                </c:pt>
                <c:pt idx="61">
                  <c:v>4.3896835598829414E-3</c:v>
                </c:pt>
                <c:pt idx="62">
                  <c:v>4.8249241797628899E-3</c:v>
                </c:pt>
                <c:pt idx="63">
                  <c:v>4.9861851828053713E-3</c:v>
                </c:pt>
                <c:pt idx="64">
                  <c:v>5.0268820621020118E-3</c:v>
                </c:pt>
                <c:pt idx="65">
                  <c:v>5.357488919312591E-3</c:v>
                </c:pt>
                <c:pt idx="66">
                  <c:v>5.7915417419318795E-3</c:v>
                </c:pt>
                <c:pt idx="67">
                  <c:v>5.7875155022736671E-3</c:v>
                </c:pt>
                <c:pt idx="68">
                  <c:v>5.9161502982446523E-3</c:v>
                </c:pt>
                <c:pt idx="69">
                  <c:v>6.0662370747789603E-3</c:v>
                </c:pt>
                <c:pt idx="70">
                  <c:v>6.4755342753707815E-3</c:v>
                </c:pt>
                <c:pt idx="71">
                  <c:v>6.593977154724818E-3</c:v>
                </c:pt>
              </c:numCache>
            </c:numRef>
          </c:yVal>
          <c:smooth val="1"/>
          <c:extLst>
            <c:ext xmlns:c16="http://schemas.microsoft.com/office/drawing/2014/chart" uri="{C3380CC4-5D6E-409C-BE32-E72D297353CC}">
              <c16:uniqueId val="{00000006-B795-4B55-A2A8-C26F5816B965}"/>
            </c:ext>
          </c:extLst>
        </c:ser>
        <c:dLbls>
          <c:showLegendKey val="0"/>
          <c:showVal val="0"/>
          <c:showCatName val="0"/>
          <c:showSerName val="0"/>
          <c:showPercent val="0"/>
          <c:showBubbleSize val="0"/>
        </c:dLbls>
        <c:axId val="1415712528"/>
        <c:axId val="1415718352"/>
      </c:scatterChart>
      <c:valAx>
        <c:axId val="14157125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15718352"/>
        <c:crosses val="autoZero"/>
        <c:crossBetween val="midCat"/>
      </c:valAx>
      <c:valAx>
        <c:axId val="141571835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15712528"/>
        <c:crosses val="autoZero"/>
        <c:crossBetween val="midCat"/>
      </c:valAx>
      <c:spPr>
        <a:noFill/>
        <a:ln>
          <a:noFill/>
        </a:ln>
        <a:effectLst/>
      </c:spPr>
    </c:plotArea>
    <c:legend>
      <c:legendPos val="r"/>
      <c:legendEntry>
        <c:idx val="0"/>
        <c:delete val="1"/>
      </c:legendEntry>
      <c:legendEntry>
        <c:idx val="1"/>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Évolution de la consommation énergétique par habitant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v>Monde</c:v>
          </c:tx>
          <c:spPr>
            <a:ln w="19050" cap="rnd">
              <a:solidFill>
                <a:schemeClr val="accent1"/>
              </a:solidFill>
              <a:prstDash val="sysDot"/>
              <a:round/>
            </a:ln>
            <a:effectLst/>
          </c:spPr>
          <c:marker>
            <c:symbol val="none"/>
          </c:marker>
          <c:trendline>
            <c:name>Monde</c:name>
            <c:spPr>
              <a:ln w="25400" cap="rnd">
                <a:solidFill>
                  <a:schemeClr val="accent5"/>
                </a:solidFill>
                <a:prstDash val="solid"/>
              </a:ln>
              <a:effectLst/>
            </c:spPr>
            <c:trendlineType val="poly"/>
            <c:order val="2"/>
            <c:dispRSqr val="0"/>
            <c:dispEq val="0"/>
          </c:trendline>
          <c:xVal>
            <c:numRef>
              <c:f>'Conso Énergie par hab'!$F$25:$F$29</c:f>
              <c:numCache>
                <c:formatCode>General</c:formatCode>
                <c:ptCount val="5"/>
                <c:pt idx="0">
                  <c:v>1850</c:v>
                </c:pt>
                <c:pt idx="1">
                  <c:v>1900</c:v>
                </c:pt>
                <c:pt idx="2">
                  <c:v>1950</c:v>
                </c:pt>
                <c:pt idx="3">
                  <c:v>2000</c:v>
                </c:pt>
                <c:pt idx="4">
                  <c:v>2020</c:v>
                </c:pt>
              </c:numCache>
            </c:numRef>
          </c:xVal>
          <c:yVal>
            <c:numRef>
              <c:f>'Conso Énergie par hab'!$I$25:$I$29</c:f>
              <c:numCache>
                <c:formatCode>General</c:formatCode>
                <c:ptCount val="5"/>
                <c:pt idx="0">
                  <c:v>0.4</c:v>
                </c:pt>
                <c:pt idx="1">
                  <c:v>0.7</c:v>
                </c:pt>
                <c:pt idx="2">
                  <c:v>1</c:v>
                </c:pt>
                <c:pt idx="3">
                  <c:v>1.7</c:v>
                </c:pt>
                <c:pt idx="4">
                  <c:v>1.9</c:v>
                </c:pt>
              </c:numCache>
            </c:numRef>
          </c:yVal>
          <c:smooth val="1"/>
          <c:extLst>
            <c:ext xmlns:c16="http://schemas.microsoft.com/office/drawing/2014/chart" uri="{C3380CC4-5D6E-409C-BE32-E72D297353CC}">
              <c16:uniqueId val="{00000000-8A58-46DD-BFE9-F2493964C225}"/>
            </c:ext>
          </c:extLst>
        </c:ser>
        <c:ser>
          <c:idx val="1"/>
          <c:order val="1"/>
          <c:tx>
            <c:v>Pays OCDE</c:v>
          </c:tx>
          <c:spPr>
            <a:ln w="25400" cap="rnd">
              <a:solidFill>
                <a:schemeClr val="accent2"/>
              </a:solidFill>
              <a:round/>
            </a:ln>
            <a:effectLst/>
          </c:spPr>
          <c:marker>
            <c:symbol val="none"/>
          </c:marker>
          <c:xVal>
            <c:numRef>
              <c:f>'Conso Énergie par hab'!$F$25:$F$29</c:f>
              <c:numCache>
                <c:formatCode>General</c:formatCode>
                <c:ptCount val="5"/>
                <c:pt idx="0">
                  <c:v>1850</c:v>
                </c:pt>
                <c:pt idx="1">
                  <c:v>1900</c:v>
                </c:pt>
                <c:pt idx="2">
                  <c:v>1950</c:v>
                </c:pt>
                <c:pt idx="3">
                  <c:v>2000</c:v>
                </c:pt>
                <c:pt idx="4">
                  <c:v>2020</c:v>
                </c:pt>
              </c:numCache>
            </c:numRef>
          </c:xVal>
          <c:yVal>
            <c:numRef>
              <c:f>'Conso Énergie par hab'!$G$25:$G$29</c:f>
              <c:numCache>
                <c:formatCode>General</c:formatCode>
                <c:ptCount val="5"/>
                <c:pt idx="0">
                  <c:v>0.4</c:v>
                </c:pt>
                <c:pt idx="1">
                  <c:v>1.2</c:v>
                </c:pt>
                <c:pt idx="2">
                  <c:v>2.5</c:v>
                </c:pt>
                <c:pt idx="3">
                  <c:v>4.5999999999999996</c:v>
                </c:pt>
                <c:pt idx="4">
                  <c:v>4.17</c:v>
                </c:pt>
              </c:numCache>
            </c:numRef>
          </c:yVal>
          <c:smooth val="1"/>
          <c:extLst>
            <c:ext xmlns:c16="http://schemas.microsoft.com/office/drawing/2014/chart" uri="{C3380CC4-5D6E-409C-BE32-E72D297353CC}">
              <c16:uniqueId val="{00000003-8A58-46DD-BFE9-F2493964C225}"/>
            </c:ext>
          </c:extLst>
        </c:ser>
        <c:ser>
          <c:idx val="2"/>
          <c:order val="2"/>
          <c:tx>
            <c:v>Pays émergents</c:v>
          </c:tx>
          <c:spPr>
            <a:ln w="25400" cap="rnd">
              <a:solidFill>
                <a:schemeClr val="accent3"/>
              </a:solidFill>
              <a:round/>
            </a:ln>
            <a:effectLst/>
          </c:spPr>
          <c:marker>
            <c:symbol val="none"/>
          </c:marker>
          <c:xVal>
            <c:numRef>
              <c:f>'Conso Énergie par hab'!$F$25:$F$29</c:f>
              <c:numCache>
                <c:formatCode>General</c:formatCode>
                <c:ptCount val="5"/>
                <c:pt idx="0">
                  <c:v>1850</c:v>
                </c:pt>
                <c:pt idx="1">
                  <c:v>1900</c:v>
                </c:pt>
                <c:pt idx="2">
                  <c:v>1950</c:v>
                </c:pt>
                <c:pt idx="3">
                  <c:v>2000</c:v>
                </c:pt>
                <c:pt idx="4">
                  <c:v>2020</c:v>
                </c:pt>
              </c:numCache>
            </c:numRef>
          </c:xVal>
          <c:yVal>
            <c:numRef>
              <c:f>'Conso Énergie par hab'!$H$25:$H$29</c:f>
              <c:numCache>
                <c:formatCode>General</c:formatCode>
                <c:ptCount val="5"/>
                <c:pt idx="0">
                  <c:v>0.4</c:v>
                </c:pt>
                <c:pt idx="1">
                  <c:v>0.4</c:v>
                </c:pt>
                <c:pt idx="2">
                  <c:v>0.45</c:v>
                </c:pt>
                <c:pt idx="3">
                  <c:v>0.8</c:v>
                </c:pt>
                <c:pt idx="4">
                  <c:v>1.64</c:v>
                </c:pt>
              </c:numCache>
            </c:numRef>
          </c:yVal>
          <c:smooth val="1"/>
          <c:extLst>
            <c:ext xmlns:c16="http://schemas.microsoft.com/office/drawing/2014/chart" uri="{C3380CC4-5D6E-409C-BE32-E72D297353CC}">
              <c16:uniqueId val="{00000005-8A58-46DD-BFE9-F2493964C225}"/>
            </c:ext>
          </c:extLst>
        </c:ser>
        <c:dLbls>
          <c:showLegendKey val="0"/>
          <c:showVal val="0"/>
          <c:showCatName val="0"/>
          <c:showSerName val="0"/>
          <c:showPercent val="0"/>
          <c:showBubbleSize val="0"/>
        </c:dLbls>
        <c:axId val="1370242640"/>
        <c:axId val="1370241392"/>
      </c:scatterChart>
      <c:valAx>
        <c:axId val="137024264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BE"/>
                  <a:t>Année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70241392"/>
        <c:crosses val="autoZero"/>
        <c:crossBetween val="midCat"/>
      </c:valAx>
      <c:valAx>
        <c:axId val="13702413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BE"/>
                  <a:t>tonne-équivalent pétrole par habitant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70242640"/>
        <c:crosses val="autoZero"/>
        <c:crossBetween val="midCat"/>
      </c:valAx>
      <c:spPr>
        <a:noFill/>
        <a:ln>
          <a:noFill/>
        </a:ln>
        <a:effectLst/>
      </c:spPr>
    </c:plotArea>
    <c:legend>
      <c:legendPos val="r"/>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19</xdr:col>
      <xdr:colOff>0</xdr:colOff>
      <xdr:row>77</xdr:row>
      <xdr:rowOff>19050</xdr:rowOff>
    </xdr:from>
    <xdr:to>
      <xdr:col>29</xdr:col>
      <xdr:colOff>323850</xdr:colOff>
      <xdr:row>96</xdr:row>
      <xdr:rowOff>114300</xdr:rowOff>
    </xdr:to>
    <xdr:graphicFrame macro="">
      <xdr:nvGraphicFramePr>
        <xdr:cNvPr id="2" name="Graphique 1">
          <a:extLst>
            <a:ext uri="{FF2B5EF4-FFF2-40B4-BE49-F238E27FC236}">
              <a16:creationId xmlns:a16="http://schemas.microsoft.com/office/drawing/2014/main" id="{B8395564-A57B-4235-9C28-B208B245F9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609599</xdr:colOff>
      <xdr:row>76</xdr:row>
      <xdr:rowOff>180974</xdr:rowOff>
    </xdr:from>
    <xdr:to>
      <xdr:col>18</xdr:col>
      <xdr:colOff>238125</xdr:colOff>
      <xdr:row>107</xdr:row>
      <xdr:rowOff>161925</xdr:rowOff>
    </xdr:to>
    <xdr:graphicFrame macro="">
      <xdr:nvGraphicFramePr>
        <xdr:cNvPr id="4" name="Graphique 3">
          <a:extLst>
            <a:ext uri="{FF2B5EF4-FFF2-40B4-BE49-F238E27FC236}">
              <a16:creationId xmlns:a16="http://schemas.microsoft.com/office/drawing/2014/main" id="{5AFD4B21-2336-4762-8BD8-4EF10742AD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9524</xdr:colOff>
      <xdr:row>6</xdr:row>
      <xdr:rowOff>19050</xdr:rowOff>
    </xdr:from>
    <xdr:to>
      <xdr:col>31</xdr:col>
      <xdr:colOff>38099</xdr:colOff>
      <xdr:row>30</xdr:row>
      <xdr:rowOff>171450</xdr:rowOff>
    </xdr:to>
    <xdr:graphicFrame macro="">
      <xdr:nvGraphicFramePr>
        <xdr:cNvPr id="3" name="Graphique 2">
          <a:extLst>
            <a:ext uri="{FF2B5EF4-FFF2-40B4-BE49-F238E27FC236}">
              <a16:creationId xmlns:a16="http://schemas.microsoft.com/office/drawing/2014/main" id="{FE5537B7-304B-46BF-9B89-7CA2AF202C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761999</xdr:colOff>
      <xdr:row>78</xdr:row>
      <xdr:rowOff>190499</xdr:rowOff>
    </xdr:from>
    <xdr:to>
      <xdr:col>14</xdr:col>
      <xdr:colOff>9525</xdr:colOff>
      <xdr:row>102</xdr:row>
      <xdr:rowOff>171450</xdr:rowOff>
    </xdr:to>
    <xdr:graphicFrame macro="">
      <xdr:nvGraphicFramePr>
        <xdr:cNvPr id="2" name="Graphique 1">
          <a:extLst>
            <a:ext uri="{FF2B5EF4-FFF2-40B4-BE49-F238E27FC236}">
              <a16:creationId xmlns:a16="http://schemas.microsoft.com/office/drawing/2014/main" id="{4A92210B-A446-4FD8-878E-5750347F46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xdr:colOff>
      <xdr:row>79</xdr:row>
      <xdr:rowOff>0</xdr:rowOff>
    </xdr:from>
    <xdr:to>
      <xdr:col>24</xdr:col>
      <xdr:colOff>752475</xdr:colOff>
      <xdr:row>99</xdr:row>
      <xdr:rowOff>0</xdr:rowOff>
    </xdr:to>
    <xdr:graphicFrame macro="">
      <xdr:nvGraphicFramePr>
        <xdr:cNvPr id="3" name="Graphique 2">
          <a:extLst>
            <a:ext uri="{FF2B5EF4-FFF2-40B4-BE49-F238E27FC236}">
              <a16:creationId xmlns:a16="http://schemas.microsoft.com/office/drawing/2014/main" id="{22F6D029-CD11-4470-86DD-3C600797D6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5</xdr:row>
      <xdr:rowOff>0</xdr:rowOff>
    </xdr:from>
    <xdr:to>
      <xdr:col>12</xdr:col>
      <xdr:colOff>247650</xdr:colOff>
      <xdr:row>21</xdr:row>
      <xdr:rowOff>38100</xdr:rowOff>
    </xdr:to>
    <xdr:pic>
      <xdr:nvPicPr>
        <xdr:cNvPr id="3" name="Image 2">
          <a:extLst>
            <a:ext uri="{FF2B5EF4-FFF2-40B4-BE49-F238E27FC236}">
              <a16:creationId xmlns:a16="http://schemas.microsoft.com/office/drawing/2014/main" id="{E92FF30B-5FE5-4E80-A9BB-8953ED794C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48100" y="981075"/>
          <a:ext cx="5581650" cy="3095625"/>
        </a:xfrm>
        <a:prstGeom prst="rect">
          <a:avLst/>
        </a:prstGeom>
      </xdr:spPr>
    </xdr:pic>
    <xdr:clientData/>
  </xdr:twoCellAnchor>
  <xdr:twoCellAnchor>
    <xdr:from>
      <xdr:col>5</xdr:col>
      <xdr:colOff>0</xdr:colOff>
      <xdr:row>32</xdr:row>
      <xdr:rowOff>0</xdr:rowOff>
    </xdr:from>
    <xdr:to>
      <xdr:col>15</xdr:col>
      <xdr:colOff>0</xdr:colOff>
      <xdr:row>53</xdr:row>
      <xdr:rowOff>180975</xdr:rowOff>
    </xdr:to>
    <xdr:graphicFrame macro="">
      <xdr:nvGraphicFramePr>
        <xdr:cNvPr id="4" name="Graphique 3">
          <a:extLst>
            <a:ext uri="{FF2B5EF4-FFF2-40B4-BE49-F238E27FC236}">
              <a16:creationId xmlns:a16="http://schemas.microsoft.com/office/drawing/2014/main" id="{864A9D3E-5195-459B-BC6B-6F0E018CEE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144"/>
  <sheetViews>
    <sheetView tabSelected="1" topLeftCell="J4" workbookViewId="0">
      <selection activeCell="W36" sqref="W36"/>
    </sheetView>
  </sheetViews>
  <sheetFormatPr baseColWidth="10" defaultColWidth="9.140625" defaultRowHeight="15" x14ac:dyDescent="0.25"/>
  <cols>
    <col min="16" max="16" width="11" bestFit="1" customWidth="1"/>
    <col min="17" max="17" width="12" bestFit="1" customWidth="1"/>
  </cols>
  <sheetData>
    <row r="2" spans="1:18" x14ac:dyDescent="0.25">
      <c r="B2" s="2" t="s">
        <v>13</v>
      </c>
      <c r="F2" s="1"/>
    </row>
    <row r="3" spans="1:18" ht="15.75" thickBot="1" x14ac:dyDescent="0.3"/>
    <row r="4" spans="1:18" ht="15.75" thickBot="1" x14ac:dyDescent="0.3">
      <c r="B4" s="17" t="s">
        <v>11</v>
      </c>
      <c r="C4" s="14" t="s">
        <v>0</v>
      </c>
      <c r="D4" s="14" t="s">
        <v>1</v>
      </c>
      <c r="E4" s="14" t="s">
        <v>2</v>
      </c>
      <c r="F4" s="14" t="s">
        <v>3</v>
      </c>
      <c r="G4" s="14" t="s">
        <v>4</v>
      </c>
      <c r="H4" s="14" t="s">
        <v>5</v>
      </c>
      <c r="I4" s="14" t="s">
        <v>6</v>
      </c>
      <c r="J4" s="14" t="s">
        <v>7</v>
      </c>
      <c r="K4" s="14" t="s">
        <v>8</v>
      </c>
      <c r="L4" s="14" t="s">
        <v>9</v>
      </c>
      <c r="M4" s="15"/>
      <c r="N4" s="16" t="s">
        <v>10</v>
      </c>
      <c r="P4" s="17" t="s">
        <v>17</v>
      </c>
      <c r="Q4" s="14" t="s">
        <v>15</v>
      </c>
      <c r="R4" s="15" t="s">
        <v>16</v>
      </c>
    </row>
    <row r="5" spans="1:18" x14ac:dyDescent="0.25">
      <c r="A5" t="s">
        <v>12</v>
      </c>
      <c r="B5" s="12">
        <v>1800</v>
      </c>
      <c r="C5" s="8">
        <v>5556</v>
      </c>
      <c r="D5" s="8">
        <v>97</v>
      </c>
      <c r="E5" s="8">
        <v>0</v>
      </c>
      <c r="F5" s="8">
        <v>0</v>
      </c>
      <c r="G5" s="8">
        <v>0</v>
      </c>
      <c r="H5" s="8">
        <v>0</v>
      </c>
      <c r="I5" s="8">
        <v>0</v>
      </c>
      <c r="J5" s="8">
        <v>0</v>
      </c>
      <c r="K5" s="8">
        <v>0</v>
      </c>
      <c r="L5" s="8">
        <v>0</v>
      </c>
      <c r="M5" s="9"/>
      <c r="N5" s="12">
        <f>SUM(C5:M5)</f>
        <v>5653</v>
      </c>
      <c r="P5" s="12">
        <v>1800</v>
      </c>
      <c r="Q5" s="8">
        <v>947477917</v>
      </c>
      <c r="R5" s="9">
        <f t="shared" ref="R5:R36" si="0">(N5/Q5)*10^9</f>
        <v>5966.3659686118044</v>
      </c>
    </row>
    <row r="6" spans="1:18" x14ac:dyDescent="0.25">
      <c r="B6" s="12">
        <f>B5+10</f>
        <v>1810</v>
      </c>
      <c r="C6" s="8">
        <v>5844</v>
      </c>
      <c r="D6" s="8">
        <v>129</v>
      </c>
      <c r="E6" s="8">
        <v>0</v>
      </c>
      <c r="F6" s="8">
        <v>0</v>
      </c>
      <c r="G6" s="8">
        <v>0</v>
      </c>
      <c r="H6" s="8">
        <v>0</v>
      </c>
      <c r="I6" s="8">
        <v>0</v>
      </c>
      <c r="J6" s="8">
        <v>0</v>
      </c>
      <c r="K6" s="8">
        <v>0</v>
      </c>
      <c r="L6" s="8">
        <v>0</v>
      </c>
      <c r="M6" s="9"/>
      <c r="N6" s="12">
        <f t="shared" ref="N6:N76" si="1">SUM(C6:M6)</f>
        <v>5973</v>
      </c>
      <c r="P6" s="12">
        <f>P5+10</f>
        <v>1810</v>
      </c>
      <c r="Q6" s="8">
        <v>992151323</v>
      </c>
      <c r="R6" s="9">
        <f t="shared" si="0"/>
        <v>6020.2510056018946</v>
      </c>
    </row>
    <row r="7" spans="1:18" x14ac:dyDescent="0.25">
      <c r="B7" s="12">
        <f t="shared" ref="B7:B21" si="2">B6+10</f>
        <v>1820</v>
      </c>
      <c r="C7" s="8">
        <v>6122</v>
      </c>
      <c r="D7" s="8">
        <v>157</v>
      </c>
      <c r="E7" s="8">
        <v>0</v>
      </c>
      <c r="F7" s="8">
        <v>0</v>
      </c>
      <c r="G7" s="8">
        <v>0</v>
      </c>
      <c r="H7" s="8">
        <v>0</v>
      </c>
      <c r="I7" s="8">
        <v>0</v>
      </c>
      <c r="J7" s="8">
        <v>0</v>
      </c>
      <c r="K7" s="8">
        <v>0</v>
      </c>
      <c r="L7" s="8">
        <v>0</v>
      </c>
      <c r="M7" s="9"/>
      <c r="N7" s="12">
        <f t="shared" si="1"/>
        <v>6279</v>
      </c>
      <c r="P7" s="12">
        <f t="shared" ref="P7:P21" si="3">P6+10</f>
        <v>1820</v>
      </c>
      <c r="Q7" s="8">
        <v>1044854098</v>
      </c>
      <c r="R7" s="9">
        <f t="shared" si="0"/>
        <v>6009.4514746306713</v>
      </c>
    </row>
    <row r="8" spans="1:18" x14ac:dyDescent="0.25">
      <c r="B8" s="12">
        <f t="shared" si="2"/>
        <v>1830</v>
      </c>
      <c r="C8" s="8">
        <v>6407</v>
      </c>
      <c r="D8" s="8">
        <v>267</v>
      </c>
      <c r="E8" s="8">
        <v>0</v>
      </c>
      <c r="F8" s="8">
        <v>0</v>
      </c>
      <c r="G8" s="8">
        <v>0</v>
      </c>
      <c r="H8" s="8">
        <v>0</v>
      </c>
      <c r="I8" s="8">
        <v>0</v>
      </c>
      <c r="J8" s="8">
        <v>0</v>
      </c>
      <c r="K8" s="8">
        <v>0</v>
      </c>
      <c r="L8" s="8">
        <v>0</v>
      </c>
      <c r="M8" s="9"/>
      <c r="N8" s="12">
        <f t="shared" si="1"/>
        <v>6674</v>
      </c>
      <c r="P8" s="12">
        <f t="shared" si="3"/>
        <v>1830</v>
      </c>
      <c r="Q8" s="8">
        <v>1104401128</v>
      </c>
      <c r="R8" s="9">
        <f t="shared" si="0"/>
        <v>6043.094153739401</v>
      </c>
    </row>
    <row r="9" spans="1:18" x14ac:dyDescent="0.25">
      <c r="B9" s="12">
        <f t="shared" si="2"/>
        <v>1840</v>
      </c>
      <c r="C9" s="8">
        <v>6954</v>
      </c>
      <c r="D9" s="8">
        <v>364</v>
      </c>
      <c r="E9" s="8">
        <v>0</v>
      </c>
      <c r="F9" s="8">
        <v>0</v>
      </c>
      <c r="G9" s="8">
        <v>0</v>
      </c>
      <c r="H9" s="8">
        <v>0</v>
      </c>
      <c r="I9" s="8">
        <v>0</v>
      </c>
      <c r="J9" s="8">
        <v>0</v>
      </c>
      <c r="K9" s="8">
        <v>0</v>
      </c>
      <c r="L9" s="8">
        <v>0</v>
      </c>
      <c r="M9" s="9"/>
      <c r="N9" s="12">
        <f t="shared" si="1"/>
        <v>7318</v>
      </c>
      <c r="P9" s="12">
        <f t="shared" si="3"/>
        <v>1840</v>
      </c>
      <c r="Q9" s="8">
        <v>1159604842</v>
      </c>
      <c r="R9" s="9">
        <f t="shared" si="0"/>
        <v>6310.7704753788876</v>
      </c>
    </row>
    <row r="10" spans="1:18" x14ac:dyDescent="0.25">
      <c r="B10" s="12">
        <f t="shared" si="2"/>
        <v>1850</v>
      </c>
      <c r="C10" s="8">
        <v>7221</v>
      </c>
      <c r="D10" s="8">
        <v>571</v>
      </c>
      <c r="E10" s="8">
        <v>0</v>
      </c>
      <c r="F10" s="8">
        <v>0</v>
      </c>
      <c r="G10" s="8">
        <v>0</v>
      </c>
      <c r="H10" s="8">
        <v>0</v>
      </c>
      <c r="I10" s="8">
        <v>0</v>
      </c>
      <c r="J10" s="8">
        <v>0</v>
      </c>
      <c r="K10" s="8">
        <v>0</v>
      </c>
      <c r="L10" s="8">
        <v>0</v>
      </c>
      <c r="M10" s="9"/>
      <c r="N10" s="12">
        <f t="shared" si="1"/>
        <v>7792</v>
      </c>
      <c r="P10" s="12">
        <f t="shared" si="3"/>
        <v>1850</v>
      </c>
      <c r="Q10" s="8">
        <v>1201588930</v>
      </c>
      <c r="R10" s="9">
        <f t="shared" si="0"/>
        <v>6484.7468260214409</v>
      </c>
    </row>
    <row r="11" spans="1:18" x14ac:dyDescent="0.25">
      <c r="B11" s="12">
        <f t="shared" si="2"/>
        <v>1860</v>
      </c>
      <c r="C11" s="8">
        <v>6944</v>
      </c>
      <c r="D11" s="8">
        <v>1074</v>
      </c>
      <c r="E11" s="8">
        <v>0</v>
      </c>
      <c r="F11" s="8">
        <v>0</v>
      </c>
      <c r="G11" s="8">
        <v>0</v>
      </c>
      <c r="H11" s="8">
        <v>0</v>
      </c>
      <c r="I11" s="8">
        <v>0</v>
      </c>
      <c r="J11" s="8">
        <v>0</v>
      </c>
      <c r="K11" s="8">
        <v>0</v>
      </c>
      <c r="L11" s="8">
        <v>0</v>
      </c>
      <c r="M11" s="9"/>
      <c r="N11" s="12">
        <f t="shared" si="1"/>
        <v>8018</v>
      </c>
      <c r="P11" s="12">
        <f t="shared" si="3"/>
        <v>1860</v>
      </c>
      <c r="Q11" s="8">
        <v>1236681656</v>
      </c>
      <c r="R11" s="9">
        <f t="shared" si="0"/>
        <v>6483.4793668193615</v>
      </c>
    </row>
    <row r="12" spans="1:18" x14ac:dyDescent="0.25">
      <c r="B12" s="12">
        <f t="shared" si="2"/>
        <v>1870</v>
      </c>
      <c r="C12" s="8">
        <v>6944</v>
      </c>
      <c r="D12" s="8">
        <v>1647</v>
      </c>
      <c r="E12" s="8">
        <v>6</v>
      </c>
      <c r="F12" s="8">
        <v>0</v>
      </c>
      <c r="G12" s="8">
        <v>0</v>
      </c>
      <c r="H12" s="8">
        <v>0</v>
      </c>
      <c r="I12" s="8">
        <v>6</v>
      </c>
      <c r="J12" s="8">
        <v>0</v>
      </c>
      <c r="K12" s="8">
        <v>0</v>
      </c>
      <c r="L12" s="8">
        <v>0</v>
      </c>
      <c r="M12" s="9"/>
      <c r="N12" s="12">
        <f t="shared" si="1"/>
        <v>8603</v>
      </c>
      <c r="P12" s="12">
        <f t="shared" si="3"/>
        <v>1870</v>
      </c>
      <c r="Q12" s="8">
        <v>1285319766</v>
      </c>
      <c r="R12" s="9">
        <f t="shared" si="0"/>
        <v>6693.2760450522783</v>
      </c>
    </row>
    <row r="13" spans="1:18" x14ac:dyDescent="0.25">
      <c r="B13" s="12">
        <f t="shared" si="2"/>
        <v>1880</v>
      </c>
      <c r="C13" s="8">
        <v>6936</v>
      </c>
      <c r="D13" s="8">
        <v>2581</v>
      </c>
      <c r="E13" s="8">
        <v>1</v>
      </c>
      <c r="F13" s="8">
        <v>1</v>
      </c>
      <c r="G13" s="8">
        <v>0</v>
      </c>
      <c r="H13" s="8">
        <v>0</v>
      </c>
      <c r="I13" s="8">
        <v>35</v>
      </c>
      <c r="J13" s="8">
        <v>0</v>
      </c>
      <c r="K13" s="8">
        <v>0</v>
      </c>
      <c r="L13" s="8">
        <v>0</v>
      </c>
      <c r="M13" s="9"/>
      <c r="N13" s="12">
        <f t="shared" si="1"/>
        <v>9554</v>
      </c>
      <c r="P13" s="12">
        <f t="shared" si="3"/>
        <v>1880</v>
      </c>
      <c r="Q13" s="8">
        <v>1364034731</v>
      </c>
      <c r="R13" s="9">
        <f t="shared" si="0"/>
        <v>7004.2204812452101</v>
      </c>
    </row>
    <row r="14" spans="1:18" x14ac:dyDescent="0.25">
      <c r="B14" s="12">
        <f t="shared" si="2"/>
        <v>1890</v>
      </c>
      <c r="C14" s="8">
        <v>6648</v>
      </c>
      <c r="D14" s="8">
        <v>3919</v>
      </c>
      <c r="E14" s="8">
        <v>34</v>
      </c>
      <c r="F14" s="8">
        <v>37</v>
      </c>
      <c r="G14" s="8">
        <v>0</v>
      </c>
      <c r="H14" s="8">
        <v>0</v>
      </c>
      <c r="I14" s="8">
        <v>92</v>
      </c>
      <c r="J14" s="8">
        <v>0</v>
      </c>
      <c r="K14" s="8">
        <v>0</v>
      </c>
      <c r="L14" s="8">
        <v>0</v>
      </c>
      <c r="M14" s="9"/>
      <c r="N14" s="12">
        <f t="shared" si="1"/>
        <v>10730</v>
      </c>
      <c r="P14" s="12">
        <f t="shared" si="3"/>
        <v>1890</v>
      </c>
      <c r="Q14" s="8">
        <v>1463414796</v>
      </c>
      <c r="R14" s="9">
        <f t="shared" si="0"/>
        <v>7332.165855729123</v>
      </c>
    </row>
    <row r="15" spans="1:18" x14ac:dyDescent="0.25">
      <c r="B15" s="12">
        <f t="shared" si="2"/>
        <v>1900</v>
      </c>
      <c r="C15" s="8">
        <v>6116</v>
      </c>
      <c r="D15" s="8">
        <v>5777</v>
      </c>
      <c r="E15" s="8">
        <v>65</v>
      </c>
      <c r="F15" s="8">
        <v>45</v>
      </c>
      <c r="G15" s="8">
        <v>0</v>
      </c>
      <c r="H15" s="8">
        <v>0</v>
      </c>
      <c r="I15" s="8">
        <v>185</v>
      </c>
      <c r="J15" s="8">
        <v>0</v>
      </c>
      <c r="K15" s="8">
        <v>0</v>
      </c>
      <c r="L15" s="8">
        <v>0</v>
      </c>
      <c r="M15" s="9"/>
      <c r="N15" s="12">
        <f t="shared" si="1"/>
        <v>12188</v>
      </c>
      <c r="P15" s="12">
        <f t="shared" si="3"/>
        <v>1900</v>
      </c>
      <c r="Q15" s="8">
        <v>1581884773</v>
      </c>
      <c r="R15" s="9">
        <f t="shared" si="0"/>
        <v>7704.7331183837114</v>
      </c>
    </row>
    <row r="16" spans="1:18" x14ac:dyDescent="0.25">
      <c r="B16" s="12">
        <f t="shared" si="2"/>
        <v>1910</v>
      </c>
      <c r="C16" s="8">
        <v>6403</v>
      </c>
      <c r="D16" s="8">
        <v>8686</v>
      </c>
      <c r="E16" s="8">
        <v>144</v>
      </c>
      <c r="F16" s="8">
        <v>90</v>
      </c>
      <c r="G16" s="8">
        <v>0</v>
      </c>
      <c r="H16" s="8">
        <v>0</v>
      </c>
      <c r="I16" s="8">
        <v>410</v>
      </c>
      <c r="J16" s="8">
        <v>0</v>
      </c>
      <c r="K16" s="8">
        <v>0</v>
      </c>
      <c r="L16" s="8">
        <v>0</v>
      </c>
      <c r="M16" s="9"/>
      <c r="N16" s="12">
        <f t="shared" si="1"/>
        <v>15733</v>
      </c>
      <c r="P16" s="12">
        <f t="shared" si="3"/>
        <v>1910</v>
      </c>
      <c r="Q16" s="8">
        <v>1717634168</v>
      </c>
      <c r="R16" s="9">
        <f t="shared" si="0"/>
        <v>9159.6920305325457</v>
      </c>
    </row>
    <row r="17" spans="2:18" x14ac:dyDescent="0.25">
      <c r="B17" s="12">
        <f t="shared" si="2"/>
        <v>1920</v>
      </c>
      <c r="C17" s="8">
        <v>6952</v>
      </c>
      <c r="D17" s="8">
        <v>9842</v>
      </c>
      <c r="E17" s="8">
        <v>244</v>
      </c>
      <c r="F17" s="8">
        <v>173</v>
      </c>
      <c r="G17" s="8">
        <v>0</v>
      </c>
      <c r="H17" s="8">
        <v>0</v>
      </c>
      <c r="I17" s="8">
        <v>915</v>
      </c>
      <c r="J17" s="8">
        <v>0</v>
      </c>
      <c r="K17" s="8">
        <v>0</v>
      </c>
      <c r="L17" s="8">
        <v>0</v>
      </c>
      <c r="M17" s="9"/>
      <c r="N17" s="12">
        <f t="shared" si="1"/>
        <v>18126</v>
      </c>
      <c r="P17" s="12">
        <f t="shared" si="3"/>
        <v>1920</v>
      </c>
      <c r="Q17" s="8">
        <v>1865796491</v>
      </c>
      <c r="R17" s="9">
        <f t="shared" si="0"/>
        <v>9714.8858878414503</v>
      </c>
    </row>
    <row r="18" spans="2:18" x14ac:dyDescent="0.25">
      <c r="B18" s="12">
        <f t="shared" si="2"/>
        <v>1930</v>
      </c>
      <c r="C18" s="8">
        <v>7222</v>
      </c>
      <c r="D18" s="8">
        <v>10181</v>
      </c>
      <c r="E18" s="8">
        <v>613</v>
      </c>
      <c r="F18" s="8">
        <v>350</v>
      </c>
      <c r="G18" s="8">
        <v>0</v>
      </c>
      <c r="H18" s="8">
        <v>0</v>
      </c>
      <c r="I18" s="8">
        <v>1790</v>
      </c>
      <c r="J18" s="8">
        <v>0</v>
      </c>
      <c r="K18" s="8">
        <v>0</v>
      </c>
      <c r="L18" s="8">
        <v>0</v>
      </c>
      <c r="M18" s="9"/>
      <c r="N18" s="12">
        <f t="shared" si="1"/>
        <v>20156</v>
      </c>
      <c r="P18" s="12">
        <f t="shared" si="3"/>
        <v>1930</v>
      </c>
      <c r="Q18" s="8">
        <v>2033397595</v>
      </c>
      <c r="R18" s="9">
        <f t="shared" si="0"/>
        <v>9912.4736104549193</v>
      </c>
    </row>
    <row r="19" spans="2:18" x14ac:dyDescent="0.25">
      <c r="B19" s="12">
        <f t="shared" si="2"/>
        <v>1940</v>
      </c>
      <c r="C19" s="8">
        <v>7227</v>
      </c>
      <c r="D19" s="8">
        <v>11603</v>
      </c>
      <c r="E19" s="8">
        <v>895</v>
      </c>
      <c r="F19" s="8">
        <v>510</v>
      </c>
      <c r="G19" s="8">
        <v>0</v>
      </c>
      <c r="H19" s="8">
        <v>0</v>
      </c>
      <c r="I19" s="8">
        <v>2699</v>
      </c>
      <c r="J19" s="8">
        <v>0</v>
      </c>
      <c r="K19" s="8">
        <v>0</v>
      </c>
      <c r="L19" s="8">
        <v>0</v>
      </c>
      <c r="M19" s="9"/>
      <c r="N19" s="12">
        <f t="shared" si="1"/>
        <v>22934</v>
      </c>
      <c r="P19" s="12">
        <f t="shared" si="3"/>
        <v>1940</v>
      </c>
      <c r="Q19" s="8">
        <v>2249992019</v>
      </c>
      <c r="R19" s="9">
        <f t="shared" si="0"/>
        <v>10192.925044326568</v>
      </c>
    </row>
    <row r="20" spans="2:18" x14ac:dyDescent="0.25">
      <c r="B20" s="12">
        <f t="shared" si="2"/>
        <v>1950</v>
      </c>
      <c r="C20" s="8">
        <v>7535</v>
      </c>
      <c r="D20" s="8">
        <v>12675</v>
      </c>
      <c r="E20" s="8">
        <v>2152</v>
      </c>
      <c r="F20" s="8">
        <v>901</v>
      </c>
      <c r="G20" s="8">
        <v>0</v>
      </c>
      <c r="H20" s="8">
        <v>0</v>
      </c>
      <c r="I20" s="8">
        <v>5587</v>
      </c>
      <c r="J20" s="8">
        <v>0</v>
      </c>
      <c r="K20" s="8">
        <v>0</v>
      </c>
      <c r="L20" s="8">
        <v>0</v>
      </c>
      <c r="M20" s="9"/>
      <c r="N20" s="12">
        <f t="shared" si="1"/>
        <v>28850</v>
      </c>
      <c r="P20" s="12">
        <f t="shared" si="3"/>
        <v>1950</v>
      </c>
      <c r="Q20" s="8">
        <v>2535705991</v>
      </c>
      <c r="R20" s="9">
        <f t="shared" si="0"/>
        <v>11377.50200630417</v>
      </c>
    </row>
    <row r="21" spans="2:18" x14ac:dyDescent="0.25">
      <c r="B21" s="12">
        <f t="shared" si="2"/>
        <v>1960</v>
      </c>
      <c r="C21" s="8">
        <v>8896</v>
      </c>
      <c r="D21" s="8">
        <v>15459</v>
      </c>
      <c r="E21" s="8">
        <v>4516</v>
      </c>
      <c r="F21" s="8">
        <v>1831</v>
      </c>
      <c r="G21" s="8">
        <v>0</v>
      </c>
      <c r="H21" s="8">
        <v>2</v>
      </c>
      <c r="I21" s="8">
        <v>11264</v>
      </c>
      <c r="J21" s="8">
        <v>0</v>
      </c>
      <c r="K21" s="8">
        <v>0</v>
      </c>
      <c r="L21" s="8">
        <v>1</v>
      </c>
      <c r="M21" s="9"/>
      <c r="N21" s="12">
        <f t="shared" si="1"/>
        <v>41969</v>
      </c>
      <c r="P21" s="12">
        <f t="shared" si="3"/>
        <v>1960</v>
      </c>
      <c r="Q21" s="8">
        <v>3018422210</v>
      </c>
      <c r="R21" s="9">
        <f t="shared" si="0"/>
        <v>13904.284119351216</v>
      </c>
    </row>
    <row r="22" spans="2:18" x14ac:dyDescent="0.25">
      <c r="B22" s="12">
        <f>B21+5</f>
        <v>1965</v>
      </c>
      <c r="C22" s="8">
        <v>9163</v>
      </c>
      <c r="D22" s="8">
        <v>16143</v>
      </c>
      <c r="E22" s="8">
        <v>6313</v>
      </c>
      <c r="F22" s="8">
        <v>2567</v>
      </c>
      <c r="G22" s="8">
        <v>0</v>
      </c>
      <c r="H22" s="8">
        <v>71</v>
      </c>
      <c r="I22" s="8">
        <v>18133</v>
      </c>
      <c r="J22" s="8">
        <v>0</v>
      </c>
      <c r="K22" s="8">
        <v>0</v>
      </c>
      <c r="L22" s="8">
        <v>50</v>
      </c>
      <c r="M22" s="9"/>
      <c r="N22" s="12">
        <f t="shared" si="1"/>
        <v>52440</v>
      </c>
      <c r="P22" s="12">
        <f>P21+5</f>
        <v>1965</v>
      </c>
      <c r="Q22" s="8">
        <v>3326137769</v>
      </c>
      <c r="R22" s="9">
        <f t="shared" si="0"/>
        <v>15766.033652829128</v>
      </c>
    </row>
    <row r="23" spans="2:18" x14ac:dyDescent="0.25">
      <c r="B23" s="12">
        <f>B22+1</f>
        <v>1966</v>
      </c>
      <c r="C23" s="8">
        <v>9219</v>
      </c>
      <c r="D23" s="8">
        <v>16318</v>
      </c>
      <c r="E23" s="8">
        <v>6880</v>
      </c>
      <c r="F23" s="8">
        <v>2734</v>
      </c>
      <c r="G23" s="8">
        <v>0</v>
      </c>
      <c r="H23" s="8">
        <v>96</v>
      </c>
      <c r="I23" s="8">
        <v>19525</v>
      </c>
      <c r="J23" s="8">
        <v>0</v>
      </c>
      <c r="K23" s="8">
        <v>0</v>
      </c>
      <c r="L23" s="8">
        <v>55</v>
      </c>
      <c r="M23" s="9"/>
      <c r="N23" s="12">
        <f t="shared" si="1"/>
        <v>54827</v>
      </c>
      <c r="P23" s="12">
        <f>P22+1</f>
        <v>1966</v>
      </c>
      <c r="Q23" s="8">
        <v>3393616103</v>
      </c>
      <c r="R23" s="9">
        <f t="shared" si="0"/>
        <v>16155.922866918339</v>
      </c>
    </row>
    <row r="24" spans="2:18" x14ac:dyDescent="0.25">
      <c r="B24" s="12">
        <f t="shared" ref="B24:B76" si="4">B23+1</f>
        <v>1967</v>
      </c>
      <c r="C24" s="8">
        <v>9275</v>
      </c>
      <c r="D24" s="8">
        <v>16064</v>
      </c>
      <c r="E24" s="8">
        <v>7385</v>
      </c>
      <c r="F24" s="8">
        <v>2796</v>
      </c>
      <c r="G24" s="8">
        <v>0</v>
      </c>
      <c r="H24" s="8">
        <v>114</v>
      </c>
      <c r="I24" s="8">
        <v>20917</v>
      </c>
      <c r="J24" s="8">
        <v>0</v>
      </c>
      <c r="K24" s="8">
        <v>0</v>
      </c>
      <c r="L24" s="8">
        <v>56</v>
      </c>
      <c r="M24" s="9"/>
      <c r="N24" s="12">
        <f t="shared" si="1"/>
        <v>56607</v>
      </c>
      <c r="P24" s="12">
        <f t="shared" ref="P24:P76" si="5">P23+1</f>
        <v>1967</v>
      </c>
      <c r="Q24" s="8">
        <v>3465748954</v>
      </c>
      <c r="R24" s="9">
        <f t="shared" si="0"/>
        <v>16333.266128427143</v>
      </c>
    </row>
    <row r="25" spans="2:18" x14ac:dyDescent="0.25">
      <c r="B25" s="12">
        <f t="shared" si="4"/>
        <v>1968</v>
      </c>
      <c r="C25" s="8">
        <v>9333</v>
      </c>
      <c r="D25" s="8">
        <v>16320</v>
      </c>
      <c r="E25" s="8">
        <v>8075</v>
      </c>
      <c r="F25" s="8">
        <v>2949</v>
      </c>
      <c r="G25" s="8">
        <v>0</v>
      </c>
      <c r="H25" s="8">
        <v>146</v>
      </c>
      <c r="I25" s="8">
        <v>22749</v>
      </c>
      <c r="J25" s="8">
        <v>0</v>
      </c>
      <c r="K25" s="8">
        <v>0</v>
      </c>
      <c r="L25" s="8">
        <v>61</v>
      </c>
      <c r="M25" s="9"/>
      <c r="N25" s="12">
        <f t="shared" si="1"/>
        <v>59633</v>
      </c>
      <c r="P25" s="12">
        <f t="shared" si="5"/>
        <v>1968</v>
      </c>
      <c r="Q25" s="8">
        <v>3546461980</v>
      </c>
      <c r="R25" s="9">
        <f t="shared" si="0"/>
        <v>16814.786211242561</v>
      </c>
    </row>
    <row r="26" spans="2:18" x14ac:dyDescent="0.25">
      <c r="B26" s="12">
        <f t="shared" si="4"/>
        <v>1969</v>
      </c>
      <c r="C26" s="8">
        <v>9389</v>
      </c>
      <c r="D26" s="8">
        <v>16809</v>
      </c>
      <c r="E26" s="8">
        <v>8862</v>
      </c>
      <c r="F26" s="8">
        <v>3122</v>
      </c>
      <c r="G26" s="8">
        <v>0</v>
      </c>
      <c r="H26" s="8">
        <v>174</v>
      </c>
      <c r="I26" s="8">
        <v>24657</v>
      </c>
      <c r="J26" s="8">
        <v>0</v>
      </c>
      <c r="K26" s="8">
        <v>0</v>
      </c>
      <c r="L26" s="8">
        <v>65</v>
      </c>
      <c r="M26" s="9"/>
      <c r="N26" s="12">
        <f t="shared" si="1"/>
        <v>63078</v>
      </c>
      <c r="P26" s="12">
        <f t="shared" si="5"/>
        <v>1969</v>
      </c>
      <c r="Q26" s="8">
        <v>3607241631</v>
      </c>
      <c r="R26" s="9">
        <f t="shared" si="0"/>
        <v>17486.491467030864</v>
      </c>
    </row>
    <row r="27" spans="2:18" x14ac:dyDescent="0.25">
      <c r="B27" s="12">
        <f t="shared" si="4"/>
        <v>1970</v>
      </c>
      <c r="C27" s="8">
        <v>9447</v>
      </c>
      <c r="D27" s="8">
        <v>17055</v>
      </c>
      <c r="E27" s="8">
        <v>9645</v>
      </c>
      <c r="F27" s="8">
        <v>3270</v>
      </c>
      <c r="G27" s="8">
        <v>0</v>
      </c>
      <c r="H27" s="8">
        <v>223</v>
      </c>
      <c r="I27" s="8">
        <v>26777</v>
      </c>
      <c r="J27" s="8">
        <v>0</v>
      </c>
      <c r="K27" s="8">
        <v>0</v>
      </c>
      <c r="L27" s="8">
        <v>71</v>
      </c>
      <c r="M27" s="9"/>
      <c r="N27" s="12">
        <f t="shared" si="1"/>
        <v>66488</v>
      </c>
      <c r="P27" s="12">
        <f t="shared" si="5"/>
        <v>1970</v>
      </c>
      <c r="Q27" s="8">
        <v>3685912388</v>
      </c>
      <c r="R27" s="9">
        <f t="shared" si="0"/>
        <v>18038.410304178939</v>
      </c>
    </row>
    <row r="28" spans="2:18" x14ac:dyDescent="0.25">
      <c r="B28" s="12">
        <f t="shared" si="4"/>
        <v>1971</v>
      </c>
      <c r="C28" s="8">
        <v>9500</v>
      </c>
      <c r="D28" s="8">
        <v>16969</v>
      </c>
      <c r="E28" s="8">
        <v>10300</v>
      </c>
      <c r="F28" s="8">
        <v>3411</v>
      </c>
      <c r="G28" s="8">
        <v>0</v>
      </c>
      <c r="H28" s="8">
        <v>307</v>
      </c>
      <c r="I28" s="8">
        <v>28235</v>
      </c>
      <c r="J28" s="8">
        <v>0</v>
      </c>
      <c r="K28" s="8">
        <v>0</v>
      </c>
      <c r="L28" s="8">
        <v>77</v>
      </c>
      <c r="M28" s="9"/>
      <c r="N28" s="12">
        <f t="shared" si="1"/>
        <v>68799</v>
      </c>
      <c r="P28" s="12">
        <f t="shared" si="5"/>
        <v>1971</v>
      </c>
      <c r="Q28" s="8">
        <v>3763028810</v>
      </c>
      <c r="R28" s="9">
        <f t="shared" si="0"/>
        <v>18282.878891910477</v>
      </c>
    </row>
    <row r="29" spans="2:18" x14ac:dyDescent="0.25">
      <c r="B29" s="12">
        <f t="shared" si="4"/>
        <v>1972</v>
      </c>
      <c r="C29" s="8">
        <v>9553</v>
      </c>
      <c r="D29" s="8">
        <v>17158</v>
      </c>
      <c r="E29" s="8">
        <v>10865</v>
      </c>
      <c r="F29" s="8">
        <v>3568</v>
      </c>
      <c r="G29" s="8">
        <v>0</v>
      </c>
      <c r="H29" s="8">
        <v>424</v>
      </c>
      <c r="I29" s="8">
        <v>30395</v>
      </c>
      <c r="J29" s="8">
        <v>0</v>
      </c>
      <c r="K29" s="8">
        <v>0</v>
      </c>
      <c r="L29" s="8">
        <v>83</v>
      </c>
      <c r="M29" s="9"/>
      <c r="N29" s="12">
        <f t="shared" si="1"/>
        <v>72046</v>
      </c>
      <c r="P29" s="12">
        <f t="shared" si="5"/>
        <v>1972</v>
      </c>
      <c r="Q29" s="8">
        <v>3845247647</v>
      </c>
      <c r="R29" s="9">
        <f t="shared" si="0"/>
        <v>18736.374510549176</v>
      </c>
    </row>
    <row r="30" spans="2:18" x14ac:dyDescent="0.25">
      <c r="B30" s="12">
        <f t="shared" si="4"/>
        <v>1973</v>
      </c>
      <c r="C30" s="8">
        <v>9608</v>
      </c>
      <c r="D30" s="8">
        <v>17668</v>
      </c>
      <c r="E30" s="8">
        <v>11378</v>
      </c>
      <c r="F30" s="8">
        <v>3619</v>
      </c>
      <c r="G30" s="8">
        <v>0</v>
      </c>
      <c r="H30" s="8">
        <v>566</v>
      </c>
      <c r="I30" s="8">
        <v>32746</v>
      </c>
      <c r="J30" s="8">
        <v>0</v>
      </c>
      <c r="K30" s="8">
        <v>0</v>
      </c>
      <c r="L30" s="8">
        <v>89</v>
      </c>
      <c r="M30" s="9"/>
      <c r="N30" s="12">
        <f t="shared" si="1"/>
        <v>75674</v>
      </c>
      <c r="P30" s="12">
        <f t="shared" si="5"/>
        <v>1973</v>
      </c>
      <c r="Q30" s="8">
        <v>3919190580</v>
      </c>
      <c r="R30" s="9">
        <f t="shared" si="0"/>
        <v>19308.578762709723</v>
      </c>
    </row>
    <row r="31" spans="2:18" x14ac:dyDescent="0.25">
      <c r="B31" s="12">
        <f t="shared" si="4"/>
        <v>1974</v>
      </c>
      <c r="C31" s="8">
        <v>9664</v>
      </c>
      <c r="D31" s="8">
        <v>17691</v>
      </c>
      <c r="E31" s="8">
        <v>11656</v>
      </c>
      <c r="F31" s="8">
        <v>3977</v>
      </c>
      <c r="G31" s="8">
        <v>0</v>
      </c>
      <c r="H31" s="8">
        <v>748</v>
      </c>
      <c r="I31" s="8">
        <v>32264</v>
      </c>
      <c r="J31" s="8">
        <v>0</v>
      </c>
      <c r="K31" s="8">
        <v>0</v>
      </c>
      <c r="L31" s="8">
        <v>94</v>
      </c>
      <c r="M31" s="9"/>
      <c r="N31" s="12">
        <f t="shared" si="1"/>
        <v>76094</v>
      </c>
      <c r="P31" s="12">
        <f t="shared" si="5"/>
        <v>1974</v>
      </c>
      <c r="Q31" s="8">
        <v>3981793751</v>
      </c>
      <c r="R31" s="9">
        <f t="shared" si="0"/>
        <v>19110.482550958226</v>
      </c>
    </row>
    <row r="32" spans="2:18" x14ac:dyDescent="0.25">
      <c r="B32" s="12">
        <f t="shared" si="4"/>
        <v>1975</v>
      </c>
      <c r="C32" s="8">
        <v>9720</v>
      </c>
      <c r="D32" s="8">
        <v>18044</v>
      </c>
      <c r="E32" s="8">
        <v>11681</v>
      </c>
      <c r="F32" s="8">
        <v>4025</v>
      </c>
      <c r="G32" s="8">
        <v>0</v>
      </c>
      <c r="H32" s="8">
        <v>1032</v>
      </c>
      <c r="I32" s="8">
        <v>32008</v>
      </c>
      <c r="J32" s="8">
        <v>0</v>
      </c>
      <c r="K32" s="8">
        <v>0</v>
      </c>
      <c r="L32" s="8">
        <v>96</v>
      </c>
      <c r="M32" s="9"/>
      <c r="N32" s="12">
        <f t="shared" si="1"/>
        <v>76606</v>
      </c>
      <c r="P32" s="12">
        <f t="shared" si="5"/>
        <v>1975</v>
      </c>
      <c r="Q32" s="8">
        <v>4066632863</v>
      </c>
      <c r="R32" s="9">
        <f t="shared" si="0"/>
        <v>18837.697569651496</v>
      </c>
    </row>
    <row r="33" spans="2:18" x14ac:dyDescent="0.25">
      <c r="B33" s="12">
        <f t="shared" si="4"/>
        <v>1976</v>
      </c>
      <c r="C33" s="8">
        <v>9776</v>
      </c>
      <c r="D33" s="8">
        <v>18709</v>
      </c>
      <c r="E33" s="8">
        <v>12371</v>
      </c>
      <c r="F33" s="8">
        <v>4014</v>
      </c>
      <c r="G33" s="8">
        <v>0</v>
      </c>
      <c r="H33" s="8">
        <v>1213</v>
      </c>
      <c r="I33" s="8">
        <v>34075</v>
      </c>
      <c r="J33" s="8">
        <v>0</v>
      </c>
      <c r="K33" s="8">
        <v>0</v>
      </c>
      <c r="L33" s="8">
        <v>107</v>
      </c>
      <c r="M33" s="9"/>
      <c r="N33" s="12">
        <f t="shared" si="1"/>
        <v>80265</v>
      </c>
      <c r="P33" s="12">
        <f t="shared" si="5"/>
        <v>1976</v>
      </c>
      <c r="Q33" s="8">
        <v>4143709885</v>
      </c>
      <c r="R33" s="9">
        <f t="shared" si="0"/>
        <v>19370.323267696625</v>
      </c>
    </row>
    <row r="34" spans="2:18" x14ac:dyDescent="0.25">
      <c r="B34" s="12">
        <f t="shared" si="4"/>
        <v>1977</v>
      </c>
      <c r="C34" s="8">
        <v>9833</v>
      </c>
      <c r="D34" s="8">
        <v>19252</v>
      </c>
      <c r="E34" s="8">
        <v>12789</v>
      </c>
      <c r="F34" s="8">
        <v>4162</v>
      </c>
      <c r="G34" s="8">
        <v>0</v>
      </c>
      <c r="H34" s="8">
        <v>1509</v>
      </c>
      <c r="I34" s="8">
        <v>35278</v>
      </c>
      <c r="J34" s="8">
        <v>0</v>
      </c>
      <c r="K34" s="8">
        <v>0</v>
      </c>
      <c r="L34" s="8">
        <v>113</v>
      </c>
      <c r="M34" s="9"/>
      <c r="N34" s="12">
        <f t="shared" si="1"/>
        <v>82936</v>
      </c>
      <c r="P34" s="12">
        <f t="shared" si="5"/>
        <v>1977</v>
      </c>
      <c r="Q34" s="8">
        <v>4203496646</v>
      </c>
      <c r="R34" s="9">
        <f t="shared" si="0"/>
        <v>19730.240555543434</v>
      </c>
    </row>
    <row r="35" spans="2:18" x14ac:dyDescent="0.25">
      <c r="B35" s="12">
        <f t="shared" si="4"/>
        <v>1978</v>
      </c>
      <c r="C35" s="8">
        <v>9888</v>
      </c>
      <c r="D35" s="8">
        <v>19490</v>
      </c>
      <c r="E35" s="8">
        <v>13323</v>
      </c>
      <c r="F35" s="8">
        <v>4492</v>
      </c>
      <c r="G35" s="8">
        <v>0</v>
      </c>
      <c r="H35" s="8">
        <v>1740</v>
      </c>
      <c r="I35" s="8">
        <v>36447</v>
      </c>
      <c r="J35" s="8">
        <v>0</v>
      </c>
      <c r="K35" s="8">
        <v>0</v>
      </c>
      <c r="L35" s="8">
        <v>119</v>
      </c>
      <c r="M35" s="9"/>
      <c r="N35" s="12">
        <f t="shared" si="1"/>
        <v>85499</v>
      </c>
      <c r="P35" s="12">
        <f t="shared" si="5"/>
        <v>1978</v>
      </c>
      <c r="Q35" s="8">
        <v>4289654491</v>
      </c>
      <c r="R35" s="9">
        <f t="shared" si="0"/>
        <v>19931.4420728716</v>
      </c>
    </row>
    <row r="36" spans="2:18" x14ac:dyDescent="0.25">
      <c r="B36" s="12">
        <f t="shared" si="4"/>
        <v>1979</v>
      </c>
      <c r="C36" s="8">
        <v>9944</v>
      </c>
      <c r="D36" s="8">
        <v>20373</v>
      </c>
      <c r="E36" s="8">
        <v>14121</v>
      </c>
      <c r="F36" s="8">
        <v>4711</v>
      </c>
      <c r="G36" s="8">
        <v>0</v>
      </c>
      <c r="H36" s="8">
        <v>1811</v>
      </c>
      <c r="I36" s="8">
        <v>36998</v>
      </c>
      <c r="J36" s="8">
        <v>0</v>
      </c>
      <c r="K36" s="8">
        <v>0</v>
      </c>
      <c r="L36" s="8">
        <v>128</v>
      </c>
      <c r="M36" s="9"/>
      <c r="N36" s="12">
        <f t="shared" si="1"/>
        <v>88086</v>
      </c>
      <c r="P36" s="12">
        <f t="shared" si="5"/>
        <v>1979</v>
      </c>
      <c r="Q36" s="8">
        <v>4363975572</v>
      </c>
      <c r="R36" s="9">
        <f t="shared" si="0"/>
        <v>20184.805929064903</v>
      </c>
    </row>
    <row r="37" spans="2:18" x14ac:dyDescent="0.25">
      <c r="B37" s="12">
        <f t="shared" si="4"/>
        <v>1980</v>
      </c>
      <c r="C37" s="8">
        <v>10009</v>
      </c>
      <c r="D37" s="8">
        <v>20884</v>
      </c>
      <c r="E37" s="8">
        <v>14253</v>
      </c>
      <c r="F37" s="8">
        <v>4819</v>
      </c>
      <c r="G37" s="8">
        <v>0</v>
      </c>
      <c r="H37" s="8">
        <v>2010</v>
      </c>
      <c r="I37" s="8">
        <v>35463</v>
      </c>
      <c r="J37" s="8">
        <v>0</v>
      </c>
      <c r="K37" s="8">
        <v>0</v>
      </c>
      <c r="L37" s="8">
        <v>138</v>
      </c>
      <c r="M37" s="9"/>
      <c r="N37" s="12">
        <f t="shared" si="1"/>
        <v>87576</v>
      </c>
      <c r="P37" s="12">
        <f t="shared" si="5"/>
        <v>1980</v>
      </c>
      <c r="Q37" s="8">
        <v>4445042730</v>
      </c>
      <c r="R37" s="9">
        <f t="shared" ref="R37:R68" si="6">(N37/Q37)*10^9</f>
        <v>19701.947837068376</v>
      </c>
    </row>
    <row r="38" spans="2:18" x14ac:dyDescent="0.25">
      <c r="B38" s="12">
        <f t="shared" si="4"/>
        <v>1981</v>
      </c>
      <c r="C38" s="8">
        <v>10110</v>
      </c>
      <c r="D38" s="8">
        <v>21158</v>
      </c>
      <c r="E38" s="8">
        <v>14397</v>
      </c>
      <c r="F38" s="8">
        <v>4917</v>
      </c>
      <c r="G38" s="8">
        <v>0</v>
      </c>
      <c r="H38" s="8">
        <v>2342</v>
      </c>
      <c r="I38" s="8">
        <v>34257</v>
      </c>
      <c r="J38" s="8">
        <v>0</v>
      </c>
      <c r="K38" s="8">
        <v>0</v>
      </c>
      <c r="L38" s="8">
        <v>149</v>
      </c>
      <c r="M38" s="9"/>
      <c r="N38" s="12">
        <f t="shared" si="1"/>
        <v>87330</v>
      </c>
      <c r="P38" s="12">
        <f t="shared" si="5"/>
        <v>1981</v>
      </c>
      <c r="Q38" s="8">
        <v>4519928725</v>
      </c>
      <c r="R38" s="9">
        <f t="shared" si="6"/>
        <v>19321.101130859093</v>
      </c>
    </row>
    <row r="39" spans="2:18" x14ac:dyDescent="0.25">
      <c r="B39" s="12">
        <f t="shared" si="4"/>
        <v>1982</v>
      </c>
      <c r="C39" s="8">
        <v>10216</v>
      </c>
      <c r="D39" s="8">
        <v>21403</v>
      </c>
      <c r="E39" s="8">
        <v>14476</v>
      </c>
      <c r="F39" s="8">
        <v>5009</v>
      </c>
      <c r="G39" s="8">
        <v>0</v>
      </c>
      <c r="H39" s="8">
        <v>2544</v>
      </c>
      <c r="I39" s="8">
        <v>33191</v>
      </c>
      <c r="J39" s="8">
        <v>0</v>
      </c>
      <c r="K39" s="8">
        <v>0</v>
      </c>
      <c r="L39" s="8">
        <v>171</v>
      </c>
      <c r="M39" s="9"/>
      <c r="N39" s="12">
        <f t="shared" si="1"/>
        <v>87010</v>
      </c>
      <c r="P39" s="12">
        <f t="shared" si="5"/>
        <v>1982</v>
      </c>
      <c r="Q39" s="8">
        <v>4588401948</v>
      </c>
      <c r="R39" s="9">
        <f t="shared" si="6"/>
        <v>18963.029173572304</v>
      </c>
    </row>
    <row r="40" spans="2:18" x14ac:dyDescent="0.25">
      <c r="B40" s="12">
        <f t="shared" si="4"/>
        <v>1983</v>
      </c>
      <c r="C40" s="8">
        <v>10325</v>
      </c>
      <c r="D40" s="8">
        <v>22082</v>
      </c>
      <c r="E40" s="8">
        <v>14749</v>
      </c>
      <c r="F40" s="8">
        <v>5223</v>
      </c>
      <c r="G40" s="8">
        <v>0</v>
      </c>
      <c r="H40" s="8">
        <v>2895</v>
      </c>
      <c r="I40" s="8">
        <v>32998</v>
      </c>
      <c r="J40" s="8">
        <v>0</v>
      </c>
      <c r="K40" s="8">
        <v>0</v>
      </c>
      <c r="L40" s="8">
        <v>190</v>
      </c>
      <c r="M40" s="9"/>
      <c r="N40" s="12">
        <f t="shared" si="1"/>
        <v>88462</v>
      </c>
      <c r="P40" s="12">
        <f t="shared" si="5"/>
        <v>1983</v>
      </c>
      <c r="Q40" s="8">
        <v>4681732083</v>
      </c>
      <c r="R40" s="9">
        <f t="shared" si="6"/>
        <v>18895.14359892943</v>
      </c>
    </row>
    <row r="41" spans="2:18" x14ac:dyDescent="0.25">
      <c r="B41" s="12">
        <f t="shared" si="4"/>
        <v>1984</v>
      </c>
      <c r="C41" s="8">
        <v>10436</v>
      </c>
      <c r="D41" s="8">
        <v>23057</v>
      </c>
      <c r="E41" s="8">
        <v>15924</v>
      </c>
      <c r="F41" s="8">
        <v>5399</v>
      </c>
      <c r="G41" s="8">
        <v>0</v>
      </c>
      <c r="H41" s="8">
        <v>3522</v>
      </c>
      <c r="I41" s="8">
        <v>33742</v>
      </c>
      <c r="J41" s="8">
        <v>0</v>
      </c>
      <c r="K41" s="8">
        <v>0</v>
      </c>
      <c r="L41" s="8">
        <v>211</v>
      </c>
      <c r="M41" s="9"/>
      <c r="N41" s="12">
        <f t="shared" si="1"/>
        <v>92291</v>
      </c>
      <c r="P41" s="12">
        <f t="shared" si="5"/>
        <v>1984</v>
      </c>
      <c r="Q41" s="8">
        <v>4753033576</v>
      </c>
      <c r="R41" s="9">
        <f t="shared" si="6"/>
        <v>19417.283409487114</v>
      </c>
    </row>
    <row r="42" spans="2:18" x14ac:dyDescent="0.25">
      <c r="B42" s="12">
        <f t="shared" si="4"/>
        <v>1985</v>
      </c>
      <c r="C42" s="8">
        <v>10543</v>
      </c>
      <c r="D42" s="8">
        <v>23990</v>
      </c>
      <c r="E42" s="8">
        <v>16263</v>
      </c>
      <c r="F42" s="8">
        <v>5500</v>
      </c>
      <c r="G42" s="8">
        <v>0</v>
      </c>
      <c r="H42" s="8">
        <v>4140</v>
      </c>
      <c r="I42" s="8">
        <v>33804</v>
      </c>
      <c r="J42" s="8">
        <v>0</v>
      </c>
      <c r="K42" s="8">
        <v>0</v>
      </c>
      <c r="L42" s="8">
        <v>216</v>
      </c>
      <c r="M42" s="9"/>
      <c r="N42" s="12">
        <f t="shared" si="1"/>
        <v>94456</v>
      </c>
      <c r="P42" s="12">
        <f t="shared" si="5"/>
        <v>1985</v>
      </c>
      <c r="Q42" s="8">
        <v>4844045900</v>
      </c>
      <c r="R42" s="9">
        <f t="shared" si="6"/>
        <v>19499.402348767999</v>
      </c>
    </row>
    <row r="43" spans="2:18" x14ac:dyDescent="0.25">
      <c r="B43" s="12">
        <f t="shared" si="4"/>
        <v>1986</v>
      </c>
      <c r="C43" s="8">
        <v>10653</v>
      </c>
      <c r="D43" s="8">
        <v>24259</v>
      </c>
      <c r="E43" s="8">
        <v>16422</v>
      </c>
      <c r="F43" s="8">
        <v>5574</v>
      </c>
      <c r="G43" s="8">
        <v>0</v>
      </c>
      <c r="H43" s="8">
        <v>4431</v>
      </c>
      <c r="I43" s="8">
        <v>34805</v>
      </c>
      <c r="J43" s="8">
        <v>0</v>
      </c>
      <c r="K43" s="8">
        <v>0</v>
      </c>
      <c r="L43" s="8">
        <v>238</v>
      </c>
      <c r="M43" s="9"/>
      <c r="N43" s="12">
        <f t="shared" si="1"/>
        <v>96382</v>
      </c>
      <c r="P43" s="12">
        <f t="shared" si="5"/>
        <v>1986</v>
      </c>
      <c r="Q43" s="8">
        <v>4929797114</v>
      </c>
      <c r="R43" s="9">
        <f t="shared" si="6"/>
        <v>19550.906005094472</v>
      </c>
    </row>
    <row r="44" spans="2:18" x14ac:dyDescent="0.25">
      <c r="B44" s="12">
        <f t="shared" si="4"/>
        <v>1987</v>
      </c>
      <c r="C44" s="8">
        <v>10769</v>
      </c>
      <c r="D44" s="8">
        <v>25238</v>
      </c>
      <c r="E44" s="8">
        <v>17311</v>
      </c>
      <c r="F44" s="8">
        <v>5656</v>
      </c>
      <c r="G44" s="8">
        <v>0</v>
      </c>
      <c r="H44" s="8">
        <v>4835</v>
      </c>
      <c r="I44" s="8">
        <v>35544</v>
      </c>
      <c r="J44" s="8">
        <v>0</v>
      </c>
      <c r="K44" s="8">
        <v>1</v>
      </c>
      <c r="L44" s="8">
        <v>255</v>
      </c>
      <c r="M44" s="9"/>
      <c r="N44" s="12">
        <f t="shared" si="1"/>
        <v>99609</v>
      </c>
      <c r="P44" s="12">
        <f t="shared" si="5"/>
        <v>1987</v>
      </c>
      <c r="Q44" s="8">
        <v>5020150147</v>
      </c>
      <c r="R44" s="9">
        <f t="shared" si="6"/>
        <v>19841.836814288414</v>
      </c>
    </row>
    <row r="45" spans="2:18" x14ac:dyDescent="0.25">
      <c r="B45" s="12">
        <f t="shared" si="4"/>
        <v>1988</v>
      </c>
      <c r="C45" s="8">
        <v>10880</v>
      </c>
      <c r="D45" s="8">
        <v>25966</v>
      </c>
      <c r="E45" s="8">
        <v>18093</v>
      </c>
      <c r="F45" s="8">
        <v>5830</v>
      </c>
      <c r="G45" s="8">
        <v>0</v>
      </c>
      <c r="H45" s="8">
        <v>5254</v>
      </c>
      <c r="I45" s="8">
        <v>36706</v>
      </c>
      <c r="J45" s="8">
        <v>0</v>
      </c>
      <c r="K45" s="8">
        <v>1</v>
      </c>
      <c r="L45" s="8">
        <v>262</v>
      </c>
      <c r="M45" s="9"/>
      <c r="N45" s="12">
        <f t="shared" si="1"/>
        <v>102992</v>
      </c>
      <c r="P45" s="12">
        <f t="shared" si="5"/>
        <v>1988</v>
      </c>
      <c r="Q45" s="8">
        <v>5111139082</v>
      </c>
      <c r="R45" s="9">
        <f t="shared" si="6"/>
        <v>20150.498420735403</v>
      </c>
    </row>
    <row r="46" spans="2:18" x14ac:dyDescent="0.25">
      <c r="B46" s="12">
        <f t="shared" si="4"/>
        <v>1989</v>
      </c>
      <c r="C46" s="8">
        <v>10995</v>
      </c>
      <c r="D46" s="8">
        <v>26212</v>
      </c>
      <c r="E46" s="8">
        <v>18871</v>
      </c>
      <c r="F46" s="8">
        <v>5800</v>
      </c>
      <c r="G46" s="8">
        <v>0</v>
      </c>
      <c r="H46" s="8">
        <v>5404</v>
      </c>
      <c r="I46" s="8">
        <v>37302</v>
      </c>
      <c r="J46" s="8">
        <v>1</v>
      </c>
      <c r="K46" s="8">
        <v>7</v>
      </c>
      <c r="L46" s="8">
        <v>290</v>
      </c>
      <c r="M46" s="9"/>
      <c r="N46" s="12">
        <f t="shared" si="1"/>
        <v>104882</v>
      </c>
      <c r="P46" s="12">
        <f t="shared" si="5"/>
        <v>1989</v>
      </c>
      <c r="Q46" s="8">
        <v>5215088144</v>
      </c>
      <c r="R46" s="9">
        <f t="shared" si="6"/>
        <v>20111.261229720069</v>
      </c>
    </row>
    <row r="47" spans="2:18" x14ac:dyDescent="0.25">
      <c r="B47" s="12">
        <f t="shared" si="4"/>
        <v>1990</v>
      </c>
      <c r="C47" s="8">
        <v>11113</v>
      </c>
      <c r="D47" s="8">
        <v>25892</v>
      </c>
      <c r="E47" s="8">
        <v>19489</v>
      </c>
      <c r="F47" s="8">
        <v>5999</v>
      </c>
      <c r="G47" s="8">
        <v>91</v>
      </c>
      <c r="H47" s="8">
        <v>5560</v>
      </c>
      <c r="I47" s="8">
        <v>37691</v>
      </c>
      <c r="J47" s="8">
        <v>1</v>
      </c>
      <c r="K47" s="8">
        <v>10</v>
      </c>
      <c r="L47" s="8">
        <v>325</v>
      </c>
      <c r="M47" s="9"/>
      <c r="N47" s="12">
        <f t="shared" si="1"/>
        <v>106171</v>
      </c>
      <c r="P47" s="12">
        <f t="shared" si="5"/>
        <v>1990</v>
      </c>
      <c r="Q47" s="8">
        <v>5301825253</v>
      </c>
      <c r="R47" s="9">
        <f t="shared" si="6"/>
        <v>20025.367667469596</v>
      </c>
    </row>
    <row r="48" spans="2:18" x14ac:dyDescent="0.25">
      <c r="B48" s="12">
        <f t="shared" si="4"/>
        <v>1991</v>
      </c>
      <c r="C48" s="8">
        <v>11244</v>
      </c>
      <c r="D48" s="8">
        <v>25642</v>
      </c>
      <c r="E48" s="8">
        <v>19976</v>
      </c>
      <c r="F48" s="8">
        <v>6137</v>
      </c>
      <c r="G48" s="8">
        <v>102</v>
      </c>
      <c r="H48" s="8">
        <v>5823</v>
      </c>
      <c r="I48" s="8">
        <v>37695</v>
      </c>
      <c r="J48" s="8">
        <v>1</v>
      </c>
      <c r="K48" s="8">
        <v>11</v>
      </c>
      <c r="L48" s="8">
        <v>339</v>
      </c>
      <c r="M48" s="9"/>
      <c r="N48" s="12">
        <f t="shared" si="1"/>
        <v>106970</v>
      </c>
      <c r="P48" s="12">
        <f t="shared" si="5"/>
        <v>1991</v>
      </c>
      <c r="Q48" s="8">
        <v>5381388954</v>
      </c>
      <c r="R48" s="9">
        <f t="shared" si="6"/>
        <v>19877.767787160028</v>
      </c>
    </row>
    <row r="49" spans="2:18" x14ac:dyDescent="0.25">
      <c r="B49" s="12">
        <f t="shared" si="4"/>
        <v>1992</v>
      </c>
      <c r="C49" s="8">
        <v>11377</v>
      </c>
      <c r="D49" s="8">
        <v>25551</v>
      </c>
      <c r="E49" s="8">
        <v>20068</v>
      </c>
      <c r="F49" s="8">
        <v>6138</v>
      </c>
      <c r="G49" s="8">
        <v>98</v>
      </c>
      <c r="H49" s="8">
        <v>5868</v>
      </c>
      <c r="I49" s="8">
        <v>38343</v>
      </c>
      <c r="J49" s="8">
        <v>1</v>
      </c>
      <c r="K49" s="8">
        <v>13</v>
      </c>
      <c r="L49" s="8">
        <v>364</v>
      </c>
      <c r="M49" s="9"/>
      <c r="N49" s="12">
        <f t="shared" si="1"/>
        <v>107821</v>
      </c>
      <c r="P49" s="12">
        <f t="shared" si="5"/>
        <v>1992</v>
      </c>
      <c r="Q49" s="8">
        <v>5468485409</v>
      </c>
      <c r="R49" s="9">
        <f t="shared" si="6"/>
        <v>19716.793944910023</v>
      </c>
    </row>
    <row r="50" spans="2:18" x14ac:dyDescent="0.25">
      <c r="B50" s="12">
        <f t="shared" si="4"/>
        <v>1993</v>
      </c>
      <c r="C50" s="8">
        <v>11514</v>
      </c>
      <c r="D50" s="8">
        <v>25677</v>
      </c>
      <c r="E50" s="8">
        <v>20272</v>
      </c>
      <c r="F50" s="8">
        <v>6504</v>
      </c>
      <c r="G50" s="8">
        <v>100</v>
      </c>
      <c r="H50" s="8">
        <v>6072</v>
      </c>
      <c r="I50" s="8">
        <v>38119</v>
      </c>
      <c r="J50" s="8">
        <v>2</v>
      </c>
      <c r="K50" s="8">
        <v>16</v>
      </c>
      <c r="L50" s="8">
        <v>376</v>
      </c>
      <c r="M50" s="9"/>
      <c r="N50" s="12">
        <f t="shared" si="1"/>
        <v>108652</v>
      </c>
      <c r="P50" s="12">
        <f t="shared" si="5"/>
        <v>1993</v>
      </c>
      <c r="Q50" s="8">
        <v>5544862942</v>
      </c>
      <c r="R50" s="9">
        <f t="shared" si="6"/>
        <v>19595.07405981253</v>
      </c>
    </row>
    <row r="51" spans="2:18" x14ac:dyDescent="0.25">
      <c r="B51" s="12">
        <f t="shared" si="4"/>
        <v>1994</v>
      </c>
      <c r="C51" s="8">
        <v>11650</v>
      </c>
      <c r="D51" s="8">
        <v>25778</v>
      </c>
      <c r="E51" s="8">
        <v>20410</v>
      </c>
      <c r="F51" s="8">
        <v>6555</v>
      </c>
      <c r="G51" s="8">
        <v>111</v>
      </c>
      <c r="H51" s="8">
        <v>6189</v>
      </c>
      <c r="I51" s="8">
        <v>38947</v>
      </c>
      <c r="J51" s="8">
        <v>2</v>
      </c>
      <c r="K51" s="8">
        <v>20</v>
      </c>
      <c r="L51" s="8">
        <v>390</v>
      </c>
      <c r="M51" s="9"/>
      <c r="N51" s="12">
        <f t="shared" si="1"/>
        <v>110052</v>
      </c>
      <c r="P51" s="12">
        <f t="shared" si="5"/>
        <v>1994</v>
      </c>
      <c r="Q51" s="8">
        <v>5638018151</v>
      </c>
      <c r="R51" s="9">
        <f t="shared" si="6"/>
        <v>19519.624991005108</v>
      </c>
    </row>
    <row r="52" spans="2:18" x14ac:dyDescent="0.25">
      <c r="B52" s="12">
        <f t="shared" si="4"/>
        <v>1995</v>
      </c>
      <c r="C52" s="8">
        <v>11792</v>
      </c>
      <c r="D52" s="8">
        <v>25983</v>
      </c>
      <c r="E52" s="8">
        <v>21158</v>
      </c>
      <c r="F52" s="8">
        <v>6910</v>
      </c>
      <c r="G52" s="8">
        <v>115</v>
      </c>
      <c r="H52" s="8">
        <v>6462</v>
      </c>
      <c r="I52" s="8">
        <v>39489</v>
      </c>
      <c r="J52" s="8">
        <v>2</v>
      </c>
      <c r="K52" s="8">
        <v>23</v>
      </c>
      <c r="L52" s="8">
        <v>408</v>
      </c>
      <c r="M52" s="9"/>
      <c r="N52" s="12">
        <f t="shared" si="1"/>
        <v>112342</v>
      </c>
      <c r="P52" s="12">
        <f t="shared" si="5"/>
        <v>1995</v>
      </c>
      <c r="Q52" s="8">
        <v>5714893993</v>
      </c>
      <c r="R52" s="9">
        <f t="shared" si="6"/>
        <v>19657.757455799583</v>
      </c>
    </row>
    <row r="53" spans="2:18" x14ac:dyDescent="0.25">
      <c r="B53" s="12">
        <f t="shared" si="4"/>
        <v>1996</v>
      </c>
      <c r="C53" s="8">
        <v>11926</v>
      </c>
      <c r="D53" s="8">
        <v>26572</v>
      </c>
      <c r="E53" s="8">
        <v>22163</v>
      </c>
      <c r="F53" s="8">
        <v>7002</v>
      </c>
      <c r="G53" s="8">
        <v>115</v>
      </c>
      <c r="H53" s="8">
        <v>6686</v>
      </c>
      <c r="I53" s="8">
        <v>40384</v>
      </c>
      <c r="J53" s="8">
        <v>2</v>
      </c>
      <c r="K53" s="8">
        <v>26</v>
      </c>
      <c r="L53" s="8">
        <v>418</v>
      </c>
      <c r="M53" s="9"/>
      <c r="N53" s="12">
        <f t="shared" si="1"/>
        <v>115294</v>
      </c>
      <c r="P53" s="12">
        <f t="shared" si="5"/>
        <v>1996</v>
      </c>
      <c r="Q53" s="8">
        <v>5789427534</v>
      </c>
      <c r="R53" s="9">
        <f t="shared" si="6"/>
        <v>19914.576928876711</v>
      </c>
    </row>
    <row r="54" spans="2:18" x14ac:dyDescent="0.25">
      <c r="B54" s="12">
        <f t="shared" si="4"/>
        <v>1997</v>
      </c>
      <c r="C54" s="8">
        <v>12069</v>
      </c>
      <c r="D54" s="8">
        <v>26524</v>
      </c>
      <c r="E54" s="8">
        <v>22040</v>
      </c>
      <c r="F54" s="8">
        <v>7129</v>
      </c>
      <c r="G54" s="8">
        <v>132</v>
      </c>
      <c r="H54" s="8">
        <v>6642</v>
      </c>
      <c r="I54" s="8">
        <v>41417</v>
      </c>
      <c r="J54" s="8">
        <v>2</v>
      </c>
      <c r="K54" s="8">
        <v>33</v>
      </c>
      <c r="L54" s="8">
        <v>448</v>
      </c>
      <c r="M54" s="9"/>
      <c r="N54" s="12">
        <f t="shared" si="1"/>
        <v>116436</v>
      </c>
      <c r="P54" s="12">
        <f t="shared" si="5"/>
        <v>1997</v>
      </c>
      <c r="Q54" s="8">
        <v>5871739059</v>
      </c>
      <c r="R54" s="9">
        <f t="shared" si="6"/>
        <v>19829.900278271205</v>
      </c>
    </row>
    <row r="55" spans="2:18" x14ac:dyDescent="0.25">
      <c r="B55" s="12">
        <f t="shared" si="4"/>
        <v>1998</v>
      </c>
      <c r="C55" s="8">
        <v>12217</v>
      </c>
      <c r="D55" s="8">
        <v>26366</v>
      </c>
      <c r="E55" s="8">
        <v>22463</v>
      </c>
      <c r="F55" s="8">
        <v>7188</v>
      </c>
      <c r="G55" s="8">
        <v>126</v>
      </c>
      <c r="H55" s="8">
        <v>6764</v>
      </c>
      <c r="I55" s="8">
        <v>41652</v>
      </c>
      <c r="J55" s="8">
        <v>2</v>
      </c>
      <c r="K55" s="8">
        <v>45</v>
      </c>
      <c r="L55" s="8">
        <v>470</v>
      </c>
      <c r="M55" s="9"/>
      <c r="N55" s="12">
        <f t="shared" si="1"/>
        <v>117293</v>
      </c>
      <c r="P55" s="12">
        <f t="shared" si="5"/>
        <v>1998</v>
      </c>
      <c r="Q55" s="8">
        <v>5948985186</v>
      </c>
      <c r="R55" s="9">
        <f t="shared" si="6"/>
        <v>19716.472025519684</v>
      </c>
    </row>
    <row r="56" spans="2:18" x14ac:dyDescent="0.25">
      <c r="B56" s="12">
        <f t="shared" si="4"/>
        <v>1999</v>
      </c>
      <c r="C56" s="8">
        <v>12416</v>
      </c>
      <c r="D56" s="8">
        <v>26541</v>
      </c>
      <c r="E56" s="8">
        <v>23094</v>
      </c>
      <c r="F56" s="8">
        <v>7241</v>
      </c>
      <c r="G56" s="8">
        <v>122</v>
      </c>
      <c r="H56" s="8">
        <v>7015</v>
      </c>
      <c r="I56" s="8">
        <v>42382</v>
      </c>
      <c r="J56" s="8">
        <v>3</v>
      </c>
      <c r="K56" s="8">
        <v>60</v>
      </c>
      <c r="L56" s="8">
        <v>493</v>
      </c>
      <c r="M56" s="9"/>
      <c r="N56" s="12">
        <f t="shared" si="1"/>
        <v>119367</v>
      </c>
      <c r="P56" s="12">
        <f t="shared" si="5"/>
        <v>1999</v>
      </c>
      <c r="Q56" s="8">
        <v>6026398682</v>
      </c>
      <c r="R56" s="9">
        <f t="shared" si="6"/>
        <v>19807.352002205287</v>
      </c>
    </row>
    <row r="57" spans="2:18" x14ac:dyDescent="0.25">
      <c r="B57" s="12">
        <f t="shared" si="4"/>
        <v>2000</v>
      </c>
      <c r="C57" s="8">
        <v>12500</v>
      </c>
      <c r="D57" s="8">
        <v>27425</v>
      </c>
      <c r="E57" s="8">
        <v>24006</v>
      </c>
      <c r="F57" s="8">
        <v>7362</v>
      </c>
      <c r="G57" s="8">
        <v>116</v>
      </c>
      <c r="H57" s="8">
        <v>7172</v>
      </c>
      <c r="I57" s="8">
        <v>42904</v>
      </c>
      <c r="J57" s="8">
        <v>3</v>
      </c>
      <c r="K57" s="8">
        <v>87</v>
      </c>
      <c r="L57" s="8">
        <v>517</v>
      </c>
      <c r="M57" s="9"/>
      <c r="N57" s="12">
        <f t="shared" si="1"/>
        <v>122092</v>
      </c>
      <c r="P57" s="12">
        <f t="shared" si="5"/>
        <v>2000</v>
      </c>
      <c r="Q57" s="8">
        <v>6101513203</v>
      </c>
      <c r="R57" s="9">
        <f t="shared" si="6"/>
        <v>20010.118135935467</v>
      </c>
    </row>
    <row r="58" spans="2:18" x14ac:dyDescent="0.25">
      <c r="B58" s="12">
        <f t="shared" si="4"/>
        <v>2001</v>
      </c>
      <c r="C58" s="8">
        <v>12499</v>
      </c>
      <c r="D58" s="8">
        <v>27884</v>
      </c>
      <c r="E58" s="8">
        <v>24351</v>
      </c>
      <c r="F58" s="8">
        <v>7133</v>
      </c>
      <c r="G58" s="8">
        <v>128</v>
      </c>
      <c r="H58" s="8">
        <v>7326</v>
      </c>
      <c r="I58" s="8">
        <v>43288</v>
      </c>
      <c r="J58" s="8">
        <v>4</v>
      </c>
      <c r="K58" s="8">
        <v>107</v>
      </c>
      <c r="L58" s="8">
        <v>531</v>
      </c>
      <c r="M58" s="9"/>
      <c r="N58" s="12">
        <f t="shared" si="1"/>
        <v>123251</v>
      </c>
      <c r="P58" s="12">
        <f t="shared" si="5"/>
        <v>2001</v>
      </c>
      <c r="Q58" s="8">
        <v>6185226479</v>
      </c>
      <c r="R58" s="9">
        <f t="shared" si="6"/>
        <v>19926.67534785673</v>
      </c>
    </row>
    <row r="59" spans="2:18" x14ac:dyDescent="0.25">
      <c r="B59" s="12">
        <f t="shared" si="4"/>
        <v>2002</v>
      </c>
      <c r="C59" s="8">
        <v>12465</v>
      </c>
      <c r="D59" s="8">
        <v>29027</v>
      </c>
      <c r="E59" s="8">
        <v>25075</v>
      </c>
      <c r="F59" s="8">
        <v>7214</v>
      </c>
      <c r="G59" s="8">
        <v>150</v>
      </c>
      <c r="H59" s="8">
        <v>7387</v>
      </c>
      <c r="I59" s="8">
        <v>43670</v>
      </c>
      <c r="J59" s="8">
        <v>5</v>
      </c>
      <c r="K59" s="8">
        <v>144</v>
      </c>
      <c r="L59" s="8">
        <v>567</v>
      </c>
      <c r="M59" s="9"/>
      <c r="N59" s="12">
        <f t="shared" si="1"/>
        <v>125704</v>
      </c>
      <c r="P59" s="12">
        <f t="shared" si="5"/>
        <v>2002</v>
      </c>
      <c r="Q59" s="8">
        <v>6271745733</v>
      </c>
      <c r="R59" s="9">
        <f t="shared" si="6"/>
        <v>20042.904376461589</v>
      </c>
    </row>
    <row r="60" spans="2:18" x14ac:dyDescent="0.25">
      <c r="B60" s="12">
        <f t="shared" si="4"/>
        <v>2003</v>
      </c>
      <c r="C60" s="8">
        <v>12323</v>
      </c>
      <c r="D60" s="8">
        <v>31574</v>
      </c>
      <c r="E60" s="8">
        <v>25788</v>
      </c>
      <c r="F60" s="8">
        <v>7176</v>
      </c>
      <c r="G60" s="8">
        <v>186</v>
      </c>
      <c r="H60" s="8">
        <v>7207</v>
      </c>
      <c r="I60" s="8">
        <v>44669</v>
      </c>
      <c r="J60" s="8">
        <v>6</v>
      </c>
      <c r="K60" s="8">
        <v>173</v>
      </c>
      <c r="L60" s="8">
        <v>596</v>
      </c>
      <c r="M60" s="9"/>
      <c r="N60" s="12">
        <f t="shared" si="1"/>
        <v>129698</v>
      </c>
      <c r="P60" s="12">
        <f t="shared" si="5"/>
        <v>2003</v>
      </c>
      <c r="Q60" s="8">
        <v>6336675072</v>
      </c>
      <c r="R60" s="9">
        <f t="shared" si="6"/>
        <v>20467.831871812286</v>
      </c>
    </row>
    <row r="61" spans="2:18" x14ac:dyDescent="0.25">
      <c r="B61" s="12">
        <f t="shared" si="4"/>
        <v>2004</v>
      </c>
      <c r="C61" s="8">
        <v>12160</v>
      </c>
      <c r="D61" s="8">
        <v>33672</v>
      </c>
      <c r="E61" s="8">
        <v>26738</v>
      </c>
      <c r="F61" s="8">
        <v>7637</v>
      </c>
      <c r="G61" s="8">
        <v>209</v>
      </c>
      <c r="H61" s="8">
        <v>7476</v>
      </c>
      <c r="I61" s="8">
        <v>46258</v>
      </c>
      <c r="J61" s="8">
        <v>8</v>
      </c>
      <c r="K61" s="8">
        <v>230</v>
      </c>
      <c r="L61" s="8">
        <v>637</v>
      </c>
      <c r="M61" s="9"/>
      <c r="N61" s="12">
        <f t="shared" si="1"/>
        <v>135025</v>
      </c>
      <c r="P61" s="12">
        <f t="shared" si="5"/>
        <v>2004</v>
      </c>
      <c r="Q61" s="8">
        <v>6414466102</v>
      </c>
      <c r="R61" s="9">
        <f t="shared" si="6"/>
        <v>21050.076164234441</v>
      </c>
    </row>
    <row r="62" spans="2:18" x14ac:dyDescent="0.25">
      <c r="B62" s="12">
        <f t="shared" si="4"/>
        <v>2005</v>
      </c>
      <c r="C62" s="8">
        <v>12075</v>
      </c>
      <c r="D62" s="8">
        <v>36194</v>
      </c>
      <c r="E62" s="8">
        <v>27473</v>
      </c>
      <c r="F62" s="8">
        <v>7848</v>
      </c>
      <c r="G62" s="8">
        <v>247</v>
      </c>
      <c r="H62" s="8">
        <v>7449</v>
      </c>
      <c r="I62" s="8">
        <v>46831</v>
      </c>
      <c r="J62" s="8">
        <v>11</v>
      </c>
      <c r="K62" s="8">
        <v>281</v>
      </c>
      <c r="L62" s="8">
        <v>685</v>
      </c>
      <c r="M62" s="9"/>
      <c r="N62" s="12">
        <f t="shared" si="1"/>
        <v>139094</v>
      </c>
      <c r="P62" s="12">
        <f t="shared" si="5"/>
        <v>2005</v>
      </c>
      <c r="Q62" s="8">
        <v>6494522816</v>
      </c>
      <c r="R62" s="9">
        <f t="shared" si="6"/>
        <v>21417.123927461769</v>
      </c>
    </row>
    <row r="63" spans="2:18" x14ac:dyDescent="0.25">
      <c r="B63" s="12">
        <f t="shared" si="4"/>
        <v>2006</v>
      </c>
      <c r="C63" s="8">
        <v>11990</v>
      </c>
      <c r="D63" s="8">
        <v>38139</v>
      </c>
      <c r="E63" s="8">
        <v>28211</v>
      </c>
      <c r="F63" s="8">
        <v>8096</v>
      </c>
      <c r="G63" s="8">
        <v>316</v>
      </c>
      <c r="H63" s="8">
        <v>7487</v>
      </c>
      <c r="I63" s="8">
        <v>47386</v>
      </c>
      <c r="J63" s="8">
        <v>15</v>
      </c>
      <c r="K63" s="8">
        <v>358</v>
      </c>
      <c r="L63" s="8">
        <v>728</v>
      </c>
      <c r="M63" s="9"/>
      <c r="N63" s="12">
        <f t="shared" si="1"/>
        <v>142726</v>
      </c>
      <c r="P63" s="12">
        <f t="shared" si="5"/>
        <v>2006</v>
      </c>
      <c r="Q63" s="8">
        <v>6576146167</v>
      </c>
      <c r="R63" s="9">
        <f t="shared" si="6"/>
        <v>21703.593012609508</v>
      </c>
    </row>
    <row r="64" spans="2:18" x14ac:dyDescent="0.25">
      <c r="B64" s="12">
        <f t="shared" si="4"/>
        <v>2007</v>
      </c>
      <c r="C64" s="8">
        <v>11909</v>
      </c>
      <c r="D64" s="8">
        <v>40240</v>
      </c>
      <c r="E64" s="8">
        <v>29346</v>
      </c>
      <c r="F64" s="8">
        <v>8192</v>
      </c>
      <c r="G64" s="8">
        <v>429</v>
      </c>
      <c r="H64" s="8">
        <v>7293</v>
      </c>
      <c r="I64" s="8">
        <v>47946</v>
      </c>
      <c r="J64" s="8">
        <v>21</v>
      </c>
      <c r="K64" s="8">
        <v>458</v>
      </c>
      <c r="L64" s="8">
        <v>785</v>
      </c>
      <c r="M64" s="9"/>
      <c r="N64" s="12">
        <f t="shared" si="1"/>
        <v>146619</v>
      </c>
      <c r="P64" s="12">
        <f t="shared" si="5"/>
        <v>2007</v>
      </c>
      <c r="Q64" s="8">
        <v>6657904308</v>
      </c>
      <c r="R64" s="9">
        <f t="shared" si="6"/>
        <v>22021.794429190824</v>
      </c>
    </row>
    <row r="65" spans="2:18" x14ac:dyDescent="0.25">
      <c r="B65" s="12">
        <f t="shared" si="4"/>
        <v>2008</v>
      </c>
      <c r="C65" s="8">
        <v>11824</v>
      </c>
      <c r="D65" s="8">
        <v>40730</v>
      </c>
      <c r="E65" s="8">
        <v>29985</v>
      </c>
      <c r="F65" s="8">
        <v>8595</v>
      </c>
      <c r="G65" s="8">
        <v>578</v>
      </c>
      <c r="H65" s="8">
        <v>7218</v>
      </c>
      <c r="I65" s="8">
        <v>47507</v>
      </c>
      <c r="J65" s="8">
        <v>34</v>
      </c>
      <c r="K65" s="8">
        <v>591</v>
      </c>
      <c r="L65" s="8">
        <v>837</v>
      </c>
      <c r="M65" s="9"/>
      <c r="N65" s="12">
        <f t="shared" si="1"/>
        <v>147899</v>
      </c>
      <c r="P65" s="12">
        <f t="shared" si="5"/>
        <v>2008</v>
      </c>
      <c r="Q65" s="8">
        <v>6749500750</v>
      </c>
      <c r="R65" s="9">
        <f t="shared" si="6"/>
        <v>21912.583682578301</v>
      </c>
    </row>
    <row r="66" spans="2:18" x14ac:dyDescent="0.25">
      <c r="B66" s="12">
        <f t="shared" si="4"/>
        <v>2009</v>
      </c>
      <c r="C66" s="8">
        <v>11742</v>
      </c>
      <c r="D66" s="8">
        <v>40257</v>
      </c>
      <c r="E66" s="8">
        <v>29539</v>
      </c>
      <c r="F66" s="8">
        <v>8558</v>
      </c>
      <c r="G66" s="8">
        <v>642</v>
      </c>
      <c r="H66" s="8">
        <v>7089</v>
      </c>
      <c r="I66" s="8">
        <v>46737</v>
      </c>
      <c r="J66" s="8">
        <v>57</v>
      </c>
      <c r="K66" s="8">
        <v>734</v>
      </c>
      <c r="L66" s="8">
        <v>897</v>
      </c>
      <c r="M66" s="9"/>
      <c r="N66" s="12">
        <f t="shared" si="1"/>
        <v>146252</v>
      </c>
      <c r="P66" s="12">
        <f t="shared" si="5"/>
        <v>2009</v>
      </c>
      <c r="Q66" s="8">
        <v>6825289987</v>
      </c>
      <c r="R66" s="9">
        <f t="shared" si="6"/>
        <v>21427.954017860546</v>
      </c>
    </row>
    <row r="67" spans="2:18" x14ac:dyDescent="0.25">
      <c r="B67" s="12">
        <f t="shared" si="4"/>
        <v>2010</v>
      </c>
      <c r="C67" s="8">
        <v>11664</v>
      </c>
      <c r="D67" s="8">
        <v>42049</v>
      </c>
      <c r="E67" s="8">
        <v>31626</v>
      </c>
      <c r="F67" s="8">
        <v>8961</v>
      </c>
      <c r="G67" s="8">
        <v>735</v>
      </c>
      <c r="H67" s="8">
        <v>7210</v>
      </c>
      <c r="I67" s="8">
        <v>48099</v>
      </c>
      <c r="J67" s="8">
        <v>90</v>
      </c>
      <c r="K67" s="8">
        <v>909</v>
      </c>
      <c r="L67" s="8">
        <v>991</v>
      </c>
      <c r="M67" s="9"/>
      <c r="N67" s="12">
        <f t="shared" si="1"/>
        <v>152334</v>
      </c>
      <c r="P67" s="12">
        <f t="shared" si="5"/>
        <v>2010</v>
      </c>
      <c r="Q67" s="8">
        <v>6906981077</v>
      </c>
      <c r="R67" s="9">
        <f t="shared" si="6"/>
        <v>22055.077073725708</v>
      </c>
    </row>
    <row r="68" spans="2:18" x14ac:dyDescent="0.25">
      <c r="B68" s="12">
        <f t="shared" si="4"/>
        <v>2011</v>
      </c>
      <c r="C68" s="8">
        <v>11549</v>
      </c>
      <c r="D68" s="8">
        <v>44025</v>
      </c>
      <c r="E68" s="8">
        <v>32406</v>
      </c>
      <c r="F68" s="8">
        <v>9086</v>
      </c>
      <c r="G68" s="8">
        <v>776</v>
      </c>
      <c r="H68" s="8">
        <v>6854</v>
      </c>
      <c r="I68" s="8">
        <v>48574</v>
      </c>
      <c r="J68" s="8">
        <v>173</v>
      </c>
      <c r="K68" s="8">
        <v>1151</v>
      </c>
      <c r="L68" s="8">
        <v>1036</v>
      </c>
      <c r="M68" s="9"/>
      <c r="N68" s="12">
        <f t="shared" si="1"/>
        <v>155630</v>
      </c>
      <c r="P68" s="12">
        <f t="shared" si="5"/>
        <v>2011</v>
      </c>
      <c r="Q68" s="8">
        <v>6991211482</v>
      </c>
      <c r="R68" s="9">
        <f t="shared" si="6"/>
        <v>22260.805641582221</v>
      </c>
    </row>
    <row r="69" spans="2:18" x14ac:dyDescent="0.25">
      <c r="B69" s="12">
        <f t="shared" si="4"/>
        <v>2012</v>
      </c>
      <c r="C69" s="8">
        <v>11438</v>
      </c>
      <c r="D69" s="8">
        <v>44204</v>
      </c>
      <c r="E69" s="8">
        <v>33232</v>
      </c>
      <c r="F69" s="8">
        <v>9409</v>
      </c>
      <c r="G69" s="8">
        <v>791</v>
      </c>
      <c r="H69" s="8">
        <v>6364</v>
      </c>
      <c r="I69" s="8">
        <v>49169</v>
      </c>
      <c r="J69" s="8">
        <v>262</v>
      </c>
      <c r="K69" s="8">
        <v>1373</v>
      </c>
      <c r="L69" s="8">
        <v>1112</v>
      </c>
      <c r="M69" s="9"/>
      <c r="N69" s="12">
        <f t="shared" si="1"/>
        <v>157354</v>
      </c>
      <c r="P69" s="12">
        <f t="shared" si="5"/>
        <v>2012</v>
      </c>
      <c r="Q69" s="8">
        <v>7075790139</v>
      </c>
      <c r="R69" s="9">
        <f t="shared" ref="R69:R76" si="7">(N69/Q69)*10^9</f>
        <v>22238.36446656378</v>
      </c>
    </row>
    <row r="70" spans="2:18" x14ac:dyDescent="0.25">
      <c r="B70" s="12">
        <f t="shared" si="4"/>
        <v>2013</v>
      </c>
      <c r="C70" s="8">
        <v>11329</v>
      </c>
      <c r="D70" s="8">
        <v>44993</v>
      </c>
      <c r="E70" s="8">
        <v>33768</v>
      </c>
      <c r="F70" s="8">
        <v>9766</v>
      </c>
      <c r="G70" s="8">
        <v>857</v>
      </c>
      <c r="H70" s="8">
        <v>6384</v>
      </c>
      <c r="I70" s="8">
        <v>49691</v>
      </c>
      <c r="J70" s="8">
        <v>357</v>
      </c>
      <c r="K70" s="8">
        <v>1629</v>
      </c>
      <c r="L70" s="8">
        <v>1189</v>
      </c>
      <c r="M70" s="9"/>
      <c r="N70" s="12">
        <f t="shared" si="1"/>
        <v>159963</v>
      </c>
      <c r="P70" s="12">
        <f t="shared" si="5"/>
        <v>2013</v>
      </c>
      <c r="Q70" s="8">
        <v>7164199341</v>
      </c>
      <c r="R70" s="9">
        <f t="shared" si="7"/>
        <v>22328.105680218538</v>
      </c>
    </row>
    <row r="71" spans="2:18" x14ac:dyDescent="0.25">
      <c r="B71" s="12">
        <f t="shared" si="4"/>
        <v>2014</v>
      </c>
      <c r="C71" s="8">
        <v>11217</v>
      </c>
      <c r="D71" s="8">
        <v>44920</v>
      </c>
      <c r="E71" s="8">
        <v>34018</v>
      </c>
      <c r="F71" s="8">
        <v>9907</v>
      </c>
      <c r="G71" s="8">
        <v>933</v>
      </c>
      <c r="H71" s="8">
        <v>6468</v>
      </c>
      <c r="I71" s="8">
        <v>50041</v>
      </c>
      <c r="J71" s="8">
        <v>508</v>
      </c>
      <c r="K71" s="8">
        <v>1807</v>
      </c>
      <c r="L71" s="8">
        <v>1278</v>
      </c>
      <c r="M71" s="9"/>
      <c r="N71" s="12">
        <f t="shared" si="1"/>
        <v>161097</v>
      </c>
      <c r="P71" s="12">
        <f t="shared" si="5"/>
        <v>2014</v>
      </c>
      <c r="Q71" s="8">
        <v>7246896228</v>
      </c>
      <c r="R71" s="9">
        <f t="shared" si="7"/>
        <v>22229.792580383008</v>
      </c>
    </row>
    <row r="72" spans="2:18" x14ac:dyDescent="0.25">
      <c r="B72" s="12">
        <f t="shared" si="4"/>
        <v>2015</v>
      </c>
      <c r="C72" s="8">
        <v>11111</v>
      </c>
      <c r="D72" s="8">
        <v>43829</v>
      </c>
      <c r="E72" s="8">
        <v>34800</v>
      </c>
      <c r="F72" s="8">
        <v>9833</v>
      </c>
      <c r="G72" s="8">
        <v>938</v>
      </c>
      <c r="H72" s="8">
        <v>6517</v>
      </c>
      <c r="I72" s="8">
        <v>50917</v>
      </c>
      <c r="J72" s="8">
        <v>654</v>
      </c>
      <c r="K72" s="8">
        <v>2112</v>
      </c>
      <c r="L72" s="8">
        <v>1362</v>
      </c>
      <c r="M72" s="9"/>
      <c r="N72" s="12">
        <f t="shared" si="1"/>
        <v>162073</v>
      </c>
      <c r="P72" s="12">
        <f t="shared" si="5"/>
        <v>2015</v>
      </c>
      <c r="Q72" s="8">
        <v>7324933428</v>
      </c>
      <c r="R72" s="9">
        <f t="shared" si="7"/>
        <v>22126.207916165651</v>
      </c>
    </row>
    <row r="73" spans="2:18" x14ac:dyDescent="0.25">
      <c r="B73" s="12">
        <f t="shared" si="4"/>
        <v>2016</v>
      </c>
      <c r="C73" s="8">
        <v>11111</v>
      </c>
      <c r="D73" s="8">
        <v>43199</v>
      </c>
      <c r="E73" s="8">
        <v>35606</v>
      </c>
      <c r="F73" s="8">
        <v>10093</v>
      </c>
      <c r="G73" s="8">
        <v>971</v>
      </c>
      <c r="H73" s="8">
        <v>6576</v>
      </c>
      <c r="I73" s="8">
        <v>51931</v>
      </c>
      <c r="J73" s="8">
        <v>830</v>
      </c>
      <c r="K73" s="8">
        <v>2431</v>
      </c>
      <c r="L73" s="8">
        <v>1379</v>
      </c>
      <c r="M73" s="9"/>
      <c r="N73" s="12">
        <f t="shared" si="1"/>
        <v>164127</v>
      </c>
      <c r="P73" s="12">
        <f t="shared" si="5"/>
        <v>2016</v>
      </c>
      <c r="Q73" s="8">
        <v>7409221066</v>
      </c>
      <c r="R73" s="9">
        <f t="shared" si="7"/>
        <v>22151.721285947118</v>
      </c>
    </row>
    <row r="74" spans="2:18" x14ac:dyDescent="0.25">
      <c r="B74" s="12">
        <f t="shared" si="4"/>
        <v>2017</v>
      </c>
      <c r="C74" s="8">
        <v>11111</v>
      </c>
      <c r="D74" s="8">
        <v>43360</v>
      </c>
      <c r="E74" s="8">
        <v>36587</v>
      </c>
      <c r="F74" s="8">
        <v>10165</v>
      </c>
      <c r="G74" s="8">
        <v>1012</v>
      </c>
      <c r="H74" s="8">
        <v>6596</v>
      </c>
      <c r="I74" s="8">
        <v>52568</v>
      </c>
      <c r="J74" s="8">
        <v>1117</v>
      </c>
      <c r="K74" s="8">
        <v>2852</v>
      </c>
      <c r="L74" s="8">
        <v>1457</v>
      </c>
      <c r="M74" s="9"/>
      <c r="N74" s="12">
        <f t="shared" si="1"/>
        <v>166825</v>
      </c>
      <c r="P74" s="12">
        <f t="shared" si="5"/>
        <v>2017</v>
      </c>
      <c r="Q74" s="8">
        <v>7499237285</v>
      </c>
      <c r="R74" s="9">
        <f t="shared" si="7"/>
        <v>22245.595606593743</v>
      </c>
    </row>
    <row r="75" spans="2:18" x14ac:dyDescent="0.25">
      <c r="B75" s="12">
        <f t="shared" si="4"/>
        <v>2018</v>
      </c>
      <c r="C75" s="8">
        <v>11111</v>
      </c>
      <c r="D75" s="8">
        <v>44107</v>
      </c>
      <c r="E75" s="8">
        <v>38524</v>
      </c>
      <c r="F75" s="8">
        <v>10369</v>
      </c>
      <c r="G75" s="8">
        <v>1109</v>
      </c>
      <c r="H75" s="8">
        <v>6713</v>
      </c>
      <c r="I75" s="8">
        <v>53185</v>
      </c>
      <c r="J75" s="8">
        <v>1451</v>
      </c>
      <c r="K75" s="8">
        <v>3161</v>
      </c>
      <c r="L75" s="8">
        <v>1530</v>
      </c>
      <c r="M75" s="9"/>
      <c r="N75" s="12">
        <f t="shared" si="1"/>
        <v>171260</v>
      </c>
      <c r="P75" s="12">
        <f t="shared" si="5"/>
        <v>2018</v>
      </c>
      <c r="Q75" s="8">
        <v>7579948732</v>
      </c>
      <c r="R75" s="9">
        <f t="shared" si="7"/>
        <v>22593.820361475235</v>
      </c>
    </row>
    <row r="76" spans="2:18" ht="15.75" thickBot="1" x14ac:dyDescent="0.3">
      <c r="B76" s="13">
        <f t="shared" si="4"/>
        <v>2019</v>
      </c>
      <c r="C76" s="10">
        <v>11111</v>
      </c>
      <c r="D76" s="10">
        <v>43849</v>
      </c>
      <c r="E76" s="10">
        <v>39292</v>
      </c>
      <c r="F76" s="10">
        <v>10455</v>
      </c>
      <c r="G76" s="10">
        <v>1143</v>
      </c>
      <c r="H76" s="10">
        <v>6923</v>
      </c>
      <c r="I76" s="10">
        <v>53620</v>
      </c>
      <c r="J76" s="10">
        <v>1793</v>
      </c>
      <c r="K76" s="10">
        <v>3540</v>
      </c>
      <c r="L76" s="10">
        <v>1614</v>
      </c>
      <c r="M76" s="11"/>
      <c r="N76" s="13">
        <f t="shared" si="1"/>
        <v>173340</v>
      </c>
      <c r="P76" s="13">
        <f t="shared" si="5"/>
        <v>2019</v>
      </c>
      <c r="Q76" s="10">
        <v>7670438091</v>
      </c>
      <c r="R76" s="11">
        <f t="shared" si="7"/>
        <v>22598.448477589049</v>
      </c>
    </row>
    <row r="77" spans="2:18" x14ac:dyDescent="0.25">
      <c r="Q77" s="36"/>
    </row>
    <row r="111" spans="2:2" x14ac:dyDescent="0.25">
      <c r="B111" s="2" t="s">
        <v>75</v>
      </c>
    </row>
    <row r="113" spans="2:2" x14ac:dyDescent="0.25">
      <c r="B113" t="s">
        <v>76</v>
      </c>
    </row>
    <row r="114" spans="2:2" x14ac:dyDescent="0.25">
      <c r="B114" t="s">
        <v>77</v>
      </c>
    </row>
    <row r="115" spans="2:2" x14ac:dyDescent="0.25">
      <c r="B115" t="s">
        <v>78</v>
      </c>
    </row>
    <row r="116" spans="2:2" x14ac:dyDescent="0.25">
      <c r="B116" t="s">
        <v>79</v>
      </c>
    </row>
    <row r="118" spans="2:2" x14ac:dyDescent="0.25">
      <c r="B118" t="s">
        <v>125</v>
      </c>
    </row>
    <row r="119" spans="2:2" x14ac:dyDescent="0.25">
      <c r="B119" t="s">
        <v>80</v>
      </c>
    </row>
    <row r="120" spans="2:2" x14ac:dyDescent="0.25">
      <c r="B120" t="s">
        <v>81</v>
      </c>
    </row>
    <row r="121" spans="2:2" x14ac:dyDescent="0.25">
      <c r="B121" t="s">
        <v>126</v>
      </c>
    </row>
    <row r="123" spans="2:2" x14ac:dyDescent="0.25">
      <c r="B123" t="s">
        <v>82</v>
      </c>
    </row>
    <row r="124" spans="2:2" x14ac:dyDescent="0.25">
      <c r="B124" t="s">
        <v>83</v>
      </c>
    </row>
    <row r="125" spans="2:2" x14ac:dyDescent="0.25">
      <c r="B125" t="s">
        <v>84</v>
      </c>
    </row>
    <row r="127" spans="2:2" x14ac:dyDescent="0.25">
      <c r="B127" t="s">
        <v>127</v>
      </c>
    </row>
    <row r="128" spans="2:2" x14ac:dyDescent="0.25">
      <c r="B128" t="s">
        <v>85</v>
      </c>
    </row>
    <row r="129" spans="2:2" x14ac:dyDescent="0.25">
      <c r="B129" t="s">
        <v>86</v>
      </c>
    </row>
    <row r="130" spans="2:2" x14ac:dyDescent="0.25">
      <c r="B130" t="s">
        <v>87</v>
      </c>
    </row>
    <row r="132" spans="2:2" x14ac:dyDescent="0.25">
      <c r="B132" t="s">
        <v>88</v>
      </c>
    </row>
    <row r="133" spans="2:2" x14ac:dyDescent="0.25">
      <c r="B133" t="s">
        <v>89</v>
      </c>
    </row>
    <row r="135" spans="2:2" x14ac:dyDescent="0.25">
      <c r="B135" t="s">
        <v>90</v>
      </c>
    </row>
    <row r="136" spans="2:2" x14ac:dyDescent="0.25">
      <c r="B136" t="s">
        <v>91</v>
      </c>
    </row>
    <row r="138" spans="2:2" x14ac:dyDescent="0.25">
      <c r="B138" t="s">
        <v>92</v>
      </c>
    </row>
    <row r="140" spans="2:2" x14ac:dyDescent="0.25">
      <c r="B140" t="s">
        <v>93</v>
      </c>
    </row>
    <row r="141" spans="2:2" x14ac:dyDescent="0.25">
      <c r="B141" t="s">
        <v>94</v>
      </c>
    </row>
    <row r="143" spans="2:2" x14ac:dyDescent="0.25">
      <c r="B143" t="s">
        <v>95</v>
      </c>
    </row>
    <row r="144" spans="2:2" x14ac:dyDescent="0.25">
      <c r="B144" t="s">
        <v>128</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9E5CE-F7C2-41BA-98E1-21FD3245A90E}">
  <dimension ref="B4:Y119"/>
  <sheetViews>
    <sheetView topLeftCell="A82" zoomScaleNormal="100" workbookViewId="0">
      <selection activeCell="C120" sqref="C120"/>
    </sheetView>
  </sheetViews>
  <sheetFormatPr baseColWidth="10" defaultRowHeight="15" x14ac:dyDescent="0.25"/>
  <sheetData>
    <row r="4" spans="2:25" x14ac:dyDescent="0.25">
      <c r="C4" s="2" t="s">
        <v>13</v>
      </c>
      <c r="G4" s="1"/>
    </row>
    <row r="6" spans="2:25" x14ac:dyDescent="0.25">
      <c r="C6" t="s">
        <v>14</v>
      </c>
      <c r="D6" t="s">
        <v>0</v>
      </c>
      <c r="E6" t="s">
        <v>1</v>
      </c>
      <c r="F6" t="s">
        <v>2</v>
      </c>
      <c r="G6" t="s">
        <v>3</v>
      </c>
      <c r="H6" t="s">
        <v>4</v>
      </c>
      <c r="I6" t="s">
        <v>5</v>
      </c>
      <c r="J6" t="s">
        <v>6</v>
      </c>
      <c r="K6" t="s">
        <v>7</v>
      </c>
      <c r="L6" t="s">
        <v>8</v>
      </c>
      <c r="M6" t="s">
        <v>9</v>
      </c>
      <c r="O6" t="s">
        <v>10</v>
      </c>
      <c r="R6" t="s">
        <v>14</v>
      </c>
      <c r="S6" t="s">
        <v>70</v>
      </c>
      <c r="T6" t="s">
        <v>71</v>
      </c>
      <c r="U6" t="s">
        <v>72</v>
      </c>
      <c r="V6" t="s">
        <v>73</v>
      </c>
      <c r="W6" t="s">
        <v>74</v>
      </c>
      <c r="Y6" t="s">
        <v>10</v>
      </c>
    </row>
    <row r="7" spans="2:25" x14ac:dyDescent="0.25">
      <c r="B7" t="s">
        <v>12</v>
      </c>
      <c r="C7">
        <v>1800</v>
      </c>
      <c r="D7" s="3">
        <f>(Données!C5)/Données!$N$5</f>
        <v>0.98284096939678045</v>
      </c>
      <c r="E7" s="3">
        <f>(Données!D5)/Données!$N$5</f>
        <v>1.7159030603219529E-2</v>
      </c>
      <c r="F7" s="3">
        <f>(Données!E5)/Données!N5</f>
        <v>0</v>
      </c>
      <c r="G7" s="3">
        <f>(Données!F5)/Données!N5</f>
        <v>0</v>
      </c>
      <c r="H7" s="3">
        <f>(Données!G5)/Données!N5</f>
        <v>0</v>
      </c>
      <c r="I7" s="3">
        <f>(Données!H5)/Données!N5</f>
        <v>0</v>
      </c>
      <c r="J7" s="3">
        <f>(Données!I5)/Données!N5</f>
        <v>0</v>
      </c>
      <c r="K7" s="3">
        <f>(Données!J5)/Données!N5</f>
        <v>0</v>
      </c>
      <c r="L7" s="3">
        <f>(Données!K5)/Données!N5</f>
        <v>0</v>
      </c>
      <c r="M7" s="3">
        <f>(Données!L5)/Données!N5</f>
        <v>0</v>
      </c>
      <c r="N7" s="3"/>
      <c r="O7" s="3">
        <f>SUM(D7:N7)</f>
        <v>1</v>
      </c>
      <c r="Q7" t="s">
        <v>12</v>
      </c>
      <c r="R7">
        <v>1800</v>
      </c>
      <c r="S7" s="35">
        <f>D7</f>
        <v>0.98284096939678045</v>
      </c>
      <c r="T7" s="35">
        <f>E7+F7+J7</f>
        <v>1.7159030603219529E-2</v>
      </c>
      <c r="U7" s="35">
        <f>I7</f>
        <v>0</v>
      </c>
      <c r="V7" s="35">
        <f>G7+K7+L7+M7</f>
        <v>0</v>
      </c>
      <c r="W7" s="35">
        <f>H7</f>
        <v>0</v>
      </c>
      <c r="Y7" s="35">
        <f t="shared" ref="Y7:Y38" si="0">SUM(S7:W7)</f>
        <v>1</v>
      </c>
    </row>
    <row r="8" spans="2:25" x14ac:dyDescent="0.25">
      <c r="C8">
        <f>C7+10</f>
        <v>1810</v>
      </c>
      <c r="D8" s="3">
        <f>Données!C6/Données!N6</f>
        <v>0.97840281265695628</v>
      </c>
      <c r="E8" s="3">
        <f>(Données!D6)/Données!$N$6</f>
        <v>2.1597187343043698E-2</v>
      </c>
      <c r="F8" s="3">
        <f>(Données!E6)/Données!N6</f>
        <v>0</v>
      </c>
      <c r="G8" s="3">
        <f>(Données!F6)/Données!N6</f>
        <v>0</v>
      </c>
      <c r="H8" s="3">
        <f>(Données!G6)/Données!N6</f>
        <v>0</v>
      </c>
      <c r="I8" s="3">
        <f>(Données!H6)/Données!N6</f>
        <v>0</v>
      </c>
      <c r="J8" s="3">
        <f>(Données!I6)/Données!N6</f>
        <v>0</v>
      </c>
      <c r="K8" s="3">
        <f>(Données!J6)/Données!N6</f>
        <v>0</v>
      </c>
      <c r="L8" s="3">
        <f>(Données!K6)/Données!N6</f>
        <v>0</v>
      </c>
      <c r="M8" s="3">
        <f>(Données!L6)/Données!N6</f>
        <v>0</v>
      </c>
      <c r="N8" s="3"/>
      <c r="O8" s="3">
        <f t="shared" ref="O8:O71" si="1">SUM(D8:N8)</f>
        <v>1</v>
      </c>
      <c r="R8">
        <f>R7+10</f>
        <v>1810</v>
      </c>
      <c r="S8" s="35">
        <f t="shared" ref="S8:S71" si="2">D8</f>
        <v>0.97840281265695628</v>
      </c>
      <c r="T8" s="35">
        <f t="shared" ref="T8:T71" si="3">E8+F8+J8</f>
        <v>2.1597187343043698E-2</v>
      </c>
      <c r="U8" s="35">
        <f t="shared" ref="U8:U71" si="4">I8</f>
        <v>0</v>
      </c>
      <c r="V8" s="35">
        <f t="shared" ref="V8:V71" si="5">G8+K8+L8+M8</f>
        <v>0</v>
      </c>
      <c r="W8" s="35">
        <f t="shared" ref="W8:W71" si="6">H8</f>
        <v>0</v>
      </c>
      <c r="Y8" s="35">
        <f t="shared" si="0"/>
        <v>1</v>
      </c>
    </row>
    <row r="9" spans="2:25" x14ac:dyDescent="0.25">
      <c r="C9">
        <f t="shared" ref="C9:C23" si="7">C8+10</f>
        <v>1820</v>
      </c>
      <c r="D9" s="3">
        <f>Données!C7/Données!N7</f>
        <v>0.9749960184742793</v>
      </c>
      <c r="E9" s="3">
        <f>(Données!D7)/Données!N7</f>
        <v>2.5003981525720656E-2</v>
      </c>
      <c r="F9" s="3">
        <f>(Données!E7)/Données!N7</f>
        <v>0</v>
      </c>
      <c r="G9" s="3">
        <f>(Données!F7)/Données!N7</f>
        <v>0</v>
      </c>
      <c r="H9" s="3">
        <f>(Données!G7)/Données!N7</f>
        <v>0</v>
      </c>
      <c r="I9" s="3">
        <f>(Données!H7)/Données!N7</f>
        <v>0</v>
      </c>
      <c r="J9" s="3">
        <f>(Données!I7)/Données!N7</f>
        <v>0</v>
      </c>
      <c r="K9" s="3">
        <f>(Données!J7)/Données!N7</f>
        <v>0</v>
      </c>
      <c r="L9" s="3">
        <f>(Données!K7)/Données!N7</f>
        <v>0</v>
      </c>
      <c r="M9" s="3">
        <f>(Données!L7)/Données!N7</f>
        <v>0</v>
      </c>
      <c r="N9" s="3"/>
      <c r="O9" s="3">
        <f t="shared" si="1"/>
        <v>1</v>
      </c>
      <c r="R9">
        <f t="shared" ref="R9:R23" si="8">R8+10</f>
        <v>1820</v>
      </c>
      <c r="S9" s="35">
        <f t="shared" si="2"/>
        <v>0.9749960184742793</v>
      </c>
      <c r="T9" s="35">
        <f t="shared" si="3"/>
        <v>2.5003981525720656E-2</v>
      </c>
      <c r="U9" s="35">
        <f t="shared" si="4"/>
        <v>0</v>
      </c>
      <c r="V9" s="35">
        <f t="shared" si="5"/>
        <v>0</v>
      </c>
      <c r="W9" s="35">
        <f t="shared" si="6"/>
        <v>0</v>
      </c>
      <c r="Y9" s="35">
        <f t="shared" si="0"/>
        <v>1</v>
      </c>
    </row>
    <row r="10" spans="2:25" x14ac:dyDescent="0.25">
      <c r="C10">
        <f t="shared" si="7"/>
        <v>1830</v>
      </c>
      <c r="D10" s="3">
        <f>Données!C8/Données!N8</f>
        <v>0.95999400659274803</v>
      </c>
      <c r="E10" s="3">
        <f>(Données!D8)/Données!N8</f>
        <v>4.000599340725202E-2</v>
      </c>
      <c r="F10" s="3">
        <f>(Données!E8)/Données!N8</f>
        <v>0</v>
      </c>
      <c r="G10" s="3">
        <f>(Données!F8)/Données!N8</f>
        <v>0</v>
      </c>
      <c r="H10" s="3">
        <f>(Données!G8)/Données!N8</f>
        <v>0</v>
      </c>
      <c r="I10" s="3">
        <f>(Données!H8)/Données!N8</f>
        <v>0</v>
      </c>
      <c r="J10" s="3">
        <f>(Données!I8)/Données!N8</f>
        <v>0</v>
      </c>
      <c r="K10" s="3">
        <f>(Données!J8)/Données!N8</f>
        <v>0</v>
      </c>
      <c r="L10" s="3">
        <f>(Données!K8)/Données!N8</f>
        <v>0</v>
      </c>
      <c r="M10" s="3">
        <f>(Données!L8)/Données!N8</f>
        <v>0</v>
      </c>
      <c r="N10" s="3"/>
      <c r="O10" s="3">
        <f t="shared" si="1"/>
        <v>1</v>
      </c>
      <c r="R10">
        <f t="shared" si="8"/>
        <v>1830</v>
      </c>
      <c r="S10" s="35">
        <f t="shared" si="2"/>
        <v>0.95999400659274803</v>
      </c>
      <c r="T10" s="35">
        <f t="shared" si="3"/>
        <v>4.000599340725202E-2</v>
      </c>
      <c r="U10" s="35">
        <f t="shared" si="4"/>
        <v>0</v>
      </c>
      <c r="V10" s="35">
        <f t="shared" si="5"/>
        <v>0</v>
      </c>
      <c r="W10" s="35">
        <f t="shared" si="6"/>
        <v>0</v>
      </c>
      <c r="Y10" s="35">
        <f t="shared" si="0"/>
        <v>1</v>
      </c>
    </row>
    <row r="11" spans="2:25" x14ac:dyDescent="0.25">
      <c r="C11">
        <f t="shared" si="7"/>
        <v>1840</v>
      </c>
      <c r="D11" s="3">
        <f>Données!C9/Données!N9</f>
        <v>0.95025963377972122</v>
      </c>
      <c r="E11" s="3">
        <f>(Données!D9)/Données!N9</f>
        <v>4.9740366220278762E-2</v>
      </c>
      <c r="F11" s="3">
        <f>(Données!E9)/Données!N9</f>
        <v>0</v>
      </c>
      <c r="G11" s="3">
        <f>(Données!F9)/Données!N9</f>
        <v>0</v>
      </c>
      <c r="H11" s="3">
        <f>(Données!G9)/Données!N9</f>
        <v>0</v>
      </c>
      <c r="I11" s="3">
        <f>(Données!H9)/Données!N9</f>
        <v>0</v>
      </c>
      <c r="J11" s="3">
        <f>(Données!I9)/Données!N9</f>
        <v>0</v>
      </c>
      <c r="K11" s="3">
        <f>(Données!J9)/Données!N9</f>
        <v>0</v>
      </c>
      <c r="L11" s="3">
        <f>(Données!K9)/Données!N9</f>
        <v>0</v>
      </c>
      <c r="M11" s="3">
        <f>(Données!L9)/Données!N9</f>
        <v>0</v>
      </c>
      <c r="N11" s="3"/>
      <c r="O11" s="3">
        <f t="shared" si="1"/>
        <v>1</v>
      </c>
      <c r="R11">
        <f t="shared" si="8"/>
        <v>1840</v>
      </c>
      <c r="S11" s="35">
        <f t="shared" si="2"/>
        <v>0.95025963377972122</v>
      </c>
      <c r="T11" s="35">
        <f t="shared" si="3"/>
        <v>4.9740366220278762E-2</v>
      </c>
      <c r="U11" s="35">
        <f t="shared" si="4"/>
        <v>0</v>
      </c>
      <c r="V11" s="35">
        <f t="shared" si="5"/>
        <v>0</v>
      </c>
      <c r="W11" s="35">
        <f t="shared" si="6"/>
        <v>0</v>
      </c>
      <c r="Y11" s="35">
        <f t="shared" si="0"/>
        <v>1</v>
      </c>
    </row>
    <row r="12" spans="2:25" x14ac:dyDescent="0.25">
      <c r="C12">
        <f t="shared" si="7"/>
        <v>1850</v>
      </c>
      <c r="D12" s="3">
        <f>Données!C10/Données!N10</f>
        <v>0.92671971252566732</v>
      </c>
      <c r="E12" s="3">
        <f>(Données!D10)/Données!N10</f>
        <v>7.3280287474332642E-2</v>
      </c>
      <c r="F12" s="3">
        <f>(Données!E10)/Données!N10</f>
        <v>0</v>
      </c>
      <c r="G12" s="3">
        <f>(Données!F10)/Données!N10</f>
        <v>0</v>
      </c>
      <c r="H12" s="3">
        <f>(Données!G10)/Données!N10</f>
        <v>0</v>
      </c>
      <c r="I12" s="3">
        <f>(Données!H10)/Données!N10</f>
        <v>0</v>
      </c>
      <c r="J12" s="3">
        <f>(Données!I10)/Données!N10</f>
        <v>0</v>
      </c>
      <c r="K12" s="3">
        <f>(Données!J10)/Données!N10</f>
        <v>0</v>
      </c>
      <c r="L12" s="3">
        <f>(Données!K10)/Données!N10</f>
        <v>0</v>
      </c>
      <c r="M12" s="3">
        <f>(Données!L10)/Données!N10</f>
        <v>0</v>
      </c>
      <c r="N12" s="3"/>
      <c r="O12" s="3">
        <f t="shared" si="1"/>
        <v>1</v>
      </c>
      <c r="R12">
        <f t="shared" si="8"/>
        <v>1850</v>
      </c>
      <c r="S12" s="35">
        <f t="shared" si="2"/>
        <v>0.92671971252566732</v>
      </c>
      <c r="T12" s="35">
        <f t="shared" si="3"/>
        <v>7.3280287474332642E-2</v>
      </c>
      <c r="U12" s="35">
        <f t="shared" si="4"/>
        <v>0</v>
      </c>
      <c r="V12" s="35">
        <f t="shared" si="5"/>
        <v>0</v>
      </c>
      <c r="W12" s="35">
        <f t="shared" si="6"/>
        <v>0</v>
      </c>
      <c r="Y12" s="35">
        <f t="shared" si="0"/>
        <v>1</v>
      </c>
    </row>
    <row r="13" spans="2:25" x14ac:dyDescent="0.25">
      <c r="C13">
        <f t="shared" si="7"/>
        <v>1860</v>
      </c>
      <c r="D13" s="3">
        <f>Données!C11/Données!N11</f>
        <v>0.8660513843851334</v>
      </c>
      <c r="E13" s="3">
        <f>(Données!D11)/Données!N11</f>
        <v>0.13394861561486654</v>
      </c>
      <c r="F13" s="3">
        <f>(Données!E11)/Données!N11</f>
        <v>0</v>
      </c>
      <c r="G13" s="3">
        <f>(Données!F11)/Données!N11</f>
        <v>0</v>
      </c>
      <c r="H13" s="3">
        <f>(Données!G11)/Données!N11</f>
        <v>0</v>
      </c>
      <c r="I13" s="3">
        <f>(Données!H11)/Données!N11</f>
        <v>0</v>
      </c>
      <c r="J13" s="3">
        <f>(Données!I11)/Données!N11</f>
        <v>0</v>
      </c>
      <c r="K13" s="3">
        <f>(Données!J11)/Données!N11</f>
        <v>0</v>
      </c>
      <c r="L13" s="3">
        <f>(Données!K11)/Données!N11</f>
        <v>0</v>
      </c>
      <c r="M13" s="3">
        <f>(Données!L11)/Données!N11</f>
        <v>0</v>
      </c>
      <c r="N13" s="3"/>
      <c r="O13" s="3">
        <f t="shared" si="1"/>
        <v>1</v>
      </c>
      <c r="R13">
        <f t="shared" si="8"/>
        <v>1860</v>
      </c>
      <c r="S13" s="35">
        <f t="shared" si="2"/>
        <v>0.8660513843851334</v>
      </c>
      <c r="T13" s="35">
        <f t="shared" si="3"/>
        <v>0.13394861561486654</v>
      </c>
      <c r="U13" s="35">
        <f t="shared" si="4"/>
        <v>0</v>
      </c>
      <c r="V13" s="35">
        <f t="shared" si="5"/>
        <v>0</v>
      </c>
      <c r="W13" s="35">
        <f t="shared" si="6"/>
        <v>0</v>
      </c>
      <c r="Y13" s="35">
        <f t="shared" si="0"/>
        <v>1</v>
      </c>
    </row>
    <row r="14" spans="2:25" x14ac:dyDescent="0.25">
      <c r="C14">
        <f t="shared" si="7"/>
        <v>1870</v>
      </c>
      <c r="D14" s="3">
        <f>Données!C12/Données!N12</f>
        <v>0.80716029292107405</v>
      </c>
      <c r="E14" s="3">
        <f>(Données!D12)/Données!N12</f>
        <v>0.19144484482157387</v>
      </c>
      <c r="F14" s="3">
        <f>(Données!E12)/Données!N12</f>
        <v>6.9743112867604322E-4</v>
      </c>
      <c r="G14" s="3">
        <f>(Données!F12)/Données!N12</f>
        <v>0</v>
      </c>
      <c r="H14" s="3">
        <f>(Données!G12)/Données!N12</f>
        <v>0</v>
      </c>
      <c r="I14" s="3">
        <f>(Données!H12)/Données!N12</f>
        <v>0</v>
      </c>
      <c r="J14" s="3">
        <f>(Données!I12)/Données!N12</f>
        <v>6.9743112867604322E-4</v>
      </c>
      <c r="K14" s="3">
        <f>(Données!J12)/Données!N12</f>
        <v>0</v>
      </c>
      <c r="L14" s="3">
        <f>(Données!K12)/Données!N12</f>
        <v>0</v>
      </c>
      <c r="M14" s="3">
        <f>(Données!L12)/Données!N12</f>
        <v>0</v>
      </c>
      <c r="N14" s="3"/>
      <c r="O14" s="3">
        <f t="shared" si="1"/>
        <v>1</v>
      </c>
      <c r="R14">
        <f t="shared" si="8"/>
        <v>1870</v>
      </c>
      <c r="S14" s="35">
        <f t="shared" si="2"/>
        <v>0.80716029292107405</v>
      </c>
      <c r="T14" s="35">
        <f t="shared" si="3"/>
        <v>0.19283970707892595</v>
      </c>
      <c r="U14" s="35">
        <f t="shared" si="4"/>
        <v>0</v>
      </c>
      <c r="V14" s="35">
        <f t="shared" si="5"/>
        <v>0</v>
      </c>
      <c r="W14" s="35">
        <f t="shared" si="6"/>
        <v>0</v>
      </c>
      <c r="Y14" s="35">
        <f t="shared" si="0"/>
        <v>1</v>
      </c>
    </row>
    <row r="15" spans="2:25" x14ac:dyDescent="0.25">
      <c r="C15">
        <f t="shared" si="7"/>
        <v>1880</v>
      </c>
      <c r="D15" s="3">
        <f>Données!C13/Données!N13</f>
        <v>0.72597864768683273</v>
      </c>
      <c r="E15" s="3">
        <f>(Données!D13)/Données!N13</f>
        <v>0.27014862884655644</v>
      </c>
      <c r="F15" s="3">
        <f>(Données!E13)/Données!N13</f>
        <v>1.0466820180029308E-4</v>
      </c>
      <c r="G15" s="3">
        <f>(Données!F13)/Données!N13</f>
        <v>1.0466820180029308E-4</v>
      </c>
      <c r="H15" s="3">
        <f>(Données!G13)/Données!N13</f>
        <v>0</v>
      </c>
      <c r="I15" s="3">
        <f>(Données!H13)/Données!N13</f>
        <v>0</v>
      </c>
      <c r="J15" s="3">
        <f>(Données!I13)/Données!N13</f>
        <v>3.6633870630102573E-3</v>
      </c>
      <c r="K15" s="3">
        <f>(Données!J13)/Données!N13</f>
        <v>0</v>
      </c>
      <c r="L15" s="3">
        <f>(Données!K13)/Données!N13</f>
        <v>0</v>
      </c>
      <c r="M15" s="3">
        <f>(Données!L13)/Données!N13</f>
        <v>0</v>
      </c>
      <c r="N15" s="3"/>
      <c r="O15" s="3">
        <f t="shared" si="1"/>
        <v>1</v>
      </c>
      <c r="R15">
        <f t="shared" si="8"/>
        <v>1880</v>
      </c>
      <c r="S15" s="35">
        <f t="shared" si="2"/>
        <v>0.72597864768683273</v>
      </c>
      <c r="T15" s="35">
        <f t="shared" si="3"/>
        <v>0.27391668411136699</v>
      </c>
      <c r="U15" s="35">
        <f t="shared" si="4"/>
        <v>0</v>
      </c>
      <c r="V15" s="35">
        <f t="shared" si="5"/>
        <v>1.0466820180029308E-4</v>
      </c>
      <c r="W15" s="35">
        <f t="shared" si="6"/>
        <v>0</v>
      </c>
      <c r="Y15" s="35">
        <f t="shared" si="0"/>
        <v>1</v>
      </c>
    </row>
    <row r="16" spans="2:25" x14ac:dyDescent="0.25">
      <c r="C16">
        <f t="shared" si="7"/>
        <v>1890</v>
      </c>
      <c r="D16" s="3">
        <f>Données!C14/Données!N14</f>
        <v>0.61957129543336442</v>
      </c>
      <c r="E16" s="3">
        <f>(Données!D14)/Données!N14</f>
        <v>0.36523765144454801</v>
      </c>
      <c r="F16" s="3">
        <f>(Données!E14)/Données!N14</f>
        <v>3.168685927306617E-3</v>
      </c>
      <c r="G16" s="3">
        <f>(Données!F14)/Données!N14</f>
        <v>3.4482758620689655E-3</v>
      </c>
      <c r="H16" s="3">
        <f>(Données!G14)/Données!N14</f>
        <v>0</v>
      </c>
      <c r="I16" s="3">
        <f>(Données!H14)/Données!N14</f>
        <v>0</v>
      </c>
      <c r="J16" s="3">
        <f>(Données!I14)/Données!N14</f>
        <v>8.5740913327120218E-3</v>
      </c>
      <c r="K16" s="3">
        <f>(Données!J14)/Données!N14</f>
        <v>0</v>
      </c>
      <c r="L16" s="3">
        <f>(Données!K14)/Données!N14</f>
        <v>0</v>
      </c>
      <c r="M16" s="3">
        <f>(Données!L14)/Données!N14</f>
        <v>0</v>
      </c>
      <c r="N16" s="3"/>
      <c r="O16" s="3">
        <f t="shared" si="1"/>
        <v>1</v>
      </c>
      <c r="R16">
        <f t="shared" si="8"/>
        <v>1890</v>
      </c>
      <c r="S16" s="35">
        <f t="shared" si="2"/>
        <v>0.61957129543336442</v>
      </c>
      <c r="T16" s="35">
        <f t="shared" si="3"/>
        <v>0.37698042870456666</v>
      </c>
      <c r="U16" s="35">
        <f t="shared" si="4"/>
        <v>0</v>
      </c>
      <c r="V16" s="35">
        <f t="shared" si="5"/>
        <v>3.4482758620689655E-3</v>
      </c>
      <c r="W16" s="35">
        <f t="shared" si="6"/>
        <v>0</v>
      </c>
      <c r="Y16" s="35">
        <f t="shared" si="0"/>
        <v>1</v>
      </c>
    </row>
    <row r="17" spans="3:25" x14ac:dyDescent="0.25">
      <c r="C17">
        <f t="shared" si="7"/>
        <v>1900</v>
      </c>
      <c r="D17" s="3">
        <f>Données!C15/Données!N15</f>
        <v>0.50180505415162457</v>
      </c>
      <c r="E17" s="3">
        <f>(Données!D15)/Données!N15</f>
        <v>0.47399081063340992</v>
      </c>
      <c r="F17" s="3">
        <f>(Données!E15)/Données!N15</f>
        <v>5.3331145388907123E-3</v>
      </c>
      <c r="G17" s="3">
        <f>(Données!F15)/Données!N15</f>
        <v>3.6921562192320317E-3</v>
      </c>
      <c r="H17" s="3">
        <f>(Données!G15)/Données!N15</f>
        <v>0</v>
      </c>
      <c r="I17" s="3">
        <f>(Données!H15)/Données!N15</f>
        <v>0</v>
      </c>
      <c r="J17" s="3">
        <f>(Données!I15)/Données!N15</f>
        <v>1.5178864456842796E-2</v>
      </c>
      <c r="K17" s="3">
        <f>(Données!J15)/Données!N15</f>
        <v>0</v>
      </c>
      <c r="L17" s="3">
        <f>(Données!K15)/Données!N15</f>
        <v>0</v>
      </c>
      <c r="M17" s="3">
        <f>(Données!L15)/Données!N15</f>
        <v>0</v>
      </c>
      <c r="N17" s="3"/>
      <c r="O17" s="3">
        <f t="shared" si="1"/>
        <v>1</v>
      </c>
      <c r="R17">
        <f t="shared" si="8"/>
        <v>1900</v>
      </c>
      <c r="S17" s="35">
        <f t="shared" si="2"/>
        <v>0.50180505415162457</v>
      </c>
      <c r="T17" s="35">
        <f t="shared" si="3"/>
        <v>0.49450278962914346</v>
      </c>
      <c r="U17" s="35">
        <f t="shared" si="4"/>
        <v>0</v>
      </c>
      <c r="V17" s="35">
        <f t="shared" si="5"/>
        <v>3.6921562192320317E-3</v>
      </c>
      <c r="W17" s="35">
        <f t="shared" si="6"/>
        <v>0</v>
      </c>
      <c r="Y17" s="35">
        <f t="shared" si="0"/>
        <v>1</v>
      </c>
    </row>
    <row r="18" spans="3:25" x14ac:dyDescent="0.25">
      <c r="C18">
        <f t="shared" si="7"/>
        <v>1910</v>
      </c>
      <c r="D18" s="3">
        <f>Données!C16/Données!N16</f>
        <v>0.40697896141867412</v>
      </c>
      <c r="E18" s="3">
        <f>(Données!D16)/Données!N16</f>
        <v>0.55208796796542303</v>
      </c>
      <c r="F18" s="3">
        <f>(Données!E16)/Données!N16</f>
        <v>9.1527362867857374E-3</v>
      </c>
      <c r="G18" s="3">
        <f>(Données!F16)/Données!N16</f>
        <v>5.7204601792410856E-3</v>
      </c>
      <c r="H18" s="3">
        <f>(Données!G16)/Données!N16</f>
        <v>0</v>
      </c>
      <c r="I18" s="3">
        <f>(Données!H16)/Données!N16</f>
        <v>0</v>
      </c>
      <c r="J18" s="3">
        <f>(Données!I16)/Données!N16</f>
        <v>2.6059874149876056E-2</v>
      </c>
      <c r="K18" s="3">
        <f>(Données!J16)/Données!N16</f>
        <v>0</v>
      </c>
      <c r="L18" s="3">
        <f>(Données!K16)/Données!N16</f>
        <v>0</v>
      </c>
      <c r="M18" s="3">
        <f>(Données!L16)/Données!N16</f>
        <v>0</v>
      </c>
      <c r="N18" s="3"/>
      <c r="O18" s="3">
        <f t="shared" si="1"/>
        <v>1</v>
      </c>
      <c r="R18">
        <f t="shared" si="8"/>
        <v>1910</v>
      </c>
      <c r="S18" s="35">
        <f t="shared" si="2"/>
        <v>0.40697896141867412</v>
      </c>
      <c r="T18" s="35">
        <f t="shared" si="3"/>
        <v>0.58730057840208483</v>
      </c>
      <c r="U18" s="35">
        <f t="shared" si="4"/>
        <v>0</v>
      </c>
      <c r="V18" s="35">
        <f t="shared" si="5"/>
        <v>5.7204601792410856E-3</v>
      </c>
      <c r="W18" s="35">
        <f t="shared" si="6"/>
        <v>0</v>
      </c>
      <c r="Y18" s="35">
        <f t="shared" si="0"/>
        <v>1</v>
      </c>
    </row>
    <row r="19" spans="3:25" x14ac:dyDescent="0.25">
      <c r="C19">
        <f t="shared" si="7"/>
        <v>1920</v>
      </c>
      <c r="D19" s="3">
        <f>Données!C17/Données!N17</f>
        <v>0.38353746000220679</v>
      </c>
      <c r="E19" s="3">
        <f>(Données!D17)/Données!N17</f>
        <v>0.54297693920335433</v>
      </c>
      <c r="F19" s="3">
        <f>(Données!E17)/Données!N17</f>
        <v>1.3461326271653978E-2</v>
      </c>
      <c r="G19" s="3">
        <f>(Données!F17)/Données!N17</f>
        <v>9.5443010040825327E-3</v>
      </c>
      <c r="H19" s="3">
        <f>(Données!G17)/Données!N17</f>
        <v>0</v>
      </c>
      <c r="I19" s="3">
        <f>(Données!H17)/Données!N17</f>
        <v>0</v>
      </c>
      <c r="J19" s="3">
        <f>(Données!I17)/Données!N17</f>
        <v>5.0479973518702419E-2</v>
      </c>
      <c r="K19" s="3">
        <f>(Données!J17)/Données!N17</f>
        <v>0</v>
      </c>
      <c r="L19" s="3">
        <f>(Données!K17)/Données!N17</f>
        <v>0</v>
      </c>
      <c r="M19" s="3">
        <f>(Données!L17)/Données!N17</f>
        <v>0</v>
      </c>
      <c r="N19" s="3"/>
      <c r="O19" s="3">
        <f t="shared" si="1"/>
        <v>1</v>
      </c>
      <c r="R19">
        <f t="shared" si="8"/>
        <v>1920</v>
      </c>
      <c r="S19" s="35">
        <f t="shared" si="2"/>
        <v>0.38353746000220679</v>
      </c>
      <c r="T19" s="35">
        <f t="shared" si="3"/>
        <v>0.60691823899371067</v>
      </c>
      <c r="U19" s="35">
        <f t="shared" si="4"/>
        <v>0</v>
      </c>
      <c r="V19" s="35">
        <f t="shared" si="5"/>
        <v>9.5443010040825327E-3</v>
      </c>
      <c r="W19" s="35">
        <f t="shared" si="6"/>
        <v>0</v>
      </c>
      <c r="Y19" s="35">
        <f t="shared" si="0"/>
        <v>1</v>
      </c>
    </row>
    <row r="20" spans="3:25" x14ac:dyDescent="0.25">
      <c r="C20">
        <f t="shared" si="7"/>
        <v>1930</v>
      </c>
      <c r="D20" s="3">
        <f>Données!C18/Données!N18</f>
        <v>0.35830521928954157</v>
      </c>
      <c r="E20" s="3">
        <f>(Données!D18)/Données!N18</f>
        <v>0.50511014090097239</v>
      </c>
      <c r="F20" s="3">
        <f>(Données!E18)/Données!N18</f>
        <v>3.0412780313554277E-2</v>
      </c>
      <c r="G20" s="3">
        <f>(Données!F18)/Données!N18</f>
        <v>1.7364556459615002E-2</v>
      </c>
      <c r="H20" s="3">
        <f>(Données!G18)/Données!N18</f>
        <v>0</v>
      </c>
      <c r="I20" s="3">
        <f>(Données!H18)/Données!N18</f>
        <v>0</v>
      </c>
      <c r="J20" s="3">
        <f>(Données!I18)/Données!N18</f>
        <v>8.8807303036316732E-2</v>
      </c>
      <c r="K20" s="3">
        <f>(Données!J18)/Données!N18</f>
        <v>0</v>
      </c>
      <c r="L20" s="3">
        <f>(Données!K18)/Données!N18</f>
        <v>0</v>
      </c>
      <c r="M20" s="3">
        <f>(Données!L18)/Données!N18</f>
        <v>0</v>
      </c>
      <c r="N20" s="3"/>
      <c r="O20" s="3">
        <f t="shared" si="1"/>
        <v>1</v>
      </c>
      <c r="R20">
        <f t="shared" si="8"/>
        <v>1930</v>
      </c>
      <c r="S20" s="35">
        <f t="shared" si="2"/>
        <v>0.35830521928954157</v>
      </c>
      <c r="T20" s="35">
        <f t="shared" si="3"/>
        <v>0.6243302242508435</v>
      </c>
      <c r="U20" s="35">
        <f t="shared" si="4"/>
        <v>0</v>
      </c>
      <c r="V20" s="35">
        <f t="shared" si="5"/>
        <v>1.7364556459615002E-2</v>
      </c>
      <c r="W20" s="35">
        <f t="shared" si="6"/>
        <v>0</v>
      </c>
      <c r="Y20" s="35">
        <f t="shared" si="0"/>
        <v>1</v>
      </c>
    </row>
    <row r="21" spans="3:25" x14ac:dyDescent="0.25">
      <c r="C21">
        <f t="shared" si="7"/>
        <v>1940</v>
      </c>
      <c r="D21" s="3">
        <f>Données!C19/Données!N19</f>
        <v>0.31512165344030696</v>
      </c>
      <c r="E21" s="3">
        <f>(Données!D19)/Données!N19</f>
        <v>0.50593006017266939</v>
      </c>
      <c r="F21" s="3">
        <f>(Données!E19)/Données!N19</f>
        <v>3.9025028342199355E-2</v>
      </c>
      <c r="G21" s="3">
        <f>(Données!F19)/Données!N19</f>
        <v>2.2237725647510247E-2</v>
      </c>
      <c r="H21" s="3">
        <f>(Données!G19)/Données!N19</f>
        <v>0</v>
      </c>
      <c r="I21" s="3">
        <f>(Données!H19)/Données!N19</f>
        <v>0</v>
      </c>
      <c r="J21" s="3">
        <f>(Données!I19)/Données!N19</f>
        <v>0.11768553239731404</v>
      </c>
      <c r="K21" s="3">
        <f>(Données!J19)/Données!N19</f>
        <v>0</v>
      </c>
      <c r="L21" s="3">
        <f>(Données!K19)/Données!N19</f>
        <v>0</v>
      </c>
      <c r="M21" s="3">
        <f>(Données!L19)/Données!N19</f>
        <v>0</v>
      </c>
      <c r="N21" s="3"/>
      <c r="O21" s="3">
        <f t="shared" si="1"/>
        <v>1</v>
      </c>
      <c r="R21">
        <f t="shared" si="8"/>
        <v>1940</v>
      </c>
      <c r="S21" s="35">
        <f t="shared" si="2"/>
        <v>0.31512165344030696</v>
      </c>
      <c r="T21" s="35">
        <f t="shared" si="3"/>
        <v>0.66264062091218279</v>
      </c>
      <c r="U21" s="35">
        <f t="shared" si="4"/>
        <v>0</v>
      </c>
      <c r="V21" s="35">
        <f t="shared" si="5"/>
        <v>2.2237725647510247E-2</v>
      </c>
      <c r="W21" s="35">
        <f t="shared" si="6"/>
        <v>0</v>
      </c>
      <c r="Y21" s="35">
        <f t="shared" si="0"/>
        <v>1</v>
      </c>
    </row>
    <row r="22" spans="3:25" x14ac:dyDescent="0.25">
      <c r="C22">
        <f t="shared" si="7"/>
        <v>1950</v>
      </c>
      <c r="D22" s="3">
        <f>Données!C20/Données!N20</f>
        <v>0.2611785095320624</v>
      </c>
      <c r="E22" s="3">
        <f>(Données!D20)/Données!N20</f>
        <v>0.4393414211438475</v>
      </c>
      <c r="F22" s="3">
        <f>(Données!E20)/Données!N20</f>
        <v>7.4592720970537263E-2</v>
      </c>
      <c r="G22" s="3">
        <f>(Données!F20)/Données!N20</f>
        <v>3.1230502599653379E-2</v>
      </c>
      <c r="H22" s="3">
        <f>(Données!G20)/Données!N20</f>
        <v>0</v>
      </c>
      <c r="I22" s="3">
        <f>(Données!H20)/Données!N20</f>
        <v>0</v>
      </c>
      <c r="J22" s="3">
        <f>(Données!I20)/Données!N20</f>
        <v>0.19365684575389949</v>
      </c>
      <c r="K22" s="3">
        <f>(Données!J20)/Données!N20</f>
        <v>0</v>
      </c>
      <c r="L22" s="3">
        <f>(Données!K20)/Données!N20</f>
        <v>0</v>
      </c>
      <c r="M22" s="3">
        <f>(Données!L20)/Données!N20</f>
        <v>0</v>
      </c>
      <c r="N22" s="3"/>
      <c r="O22" s="3">
        <f t="shared" si="1"/>
        <v>1</v>
      </c>
      <c r="R22">
        <f t="shared" si="8"/>
        <v>1950</v>
      </c>
      <c r="S22" s="35">
        <f t="shared" si="2"/>
        <v>0.2611785095320624</v>
      </c>
      <c r="T22" s="35">
        <f t="shared" si="3"/>
        <v>0.70759098786828434</v>
      </c>
      <c r="U22" s="35">
        <f t="shared" si="4"/>
        <v>0</v>
      </c>
      <c r="V22" s="35">
        <f t="shared" si="5"/>
        <v>3.1230502599653379E-2</v>
      </c>
      <c r="W22" s="35">
        <f t="shared" si="6"/>
        <v>0</v>
      </c>
      <c r="Y22" s="35">
        <f t="shared" si="0"/>
        <v>1</v>
      </c>
    </row>
    <row r="23" spans="3:25" x14ac:dyDescent="0.25">
      <c r="C23">
        <f t="shared" si="7"/>
        <v>1960</v>
      </c>
      <c r="D23" s="3">
        <f>Données!C21/Données!N21</f>
        <v>0.21196597488622554</v>
      </c>
      <c r="E23" s="3">
        <f>(Données!D21)/Données!N21</f>
        <v>0.36834330100788676</v>
      </c>
      <c r="F23" s="3">
        <f>(Données!E21)/Données!N21</f>
        <v>0.10760323095618195</v>
      </c>
      <c r="G23" s="3">
        <f>(Données!F21)/Données!N21</f>
        <v>4.3627439300436034E-2</v>
      </c>
      <c r="H23" s="3">
        <f>(Données!G21)/Données!N21</f>
        <v>0</v>
      </c>
      <c r="I23" s="3">
        <f>(Données!H21)/Données!N21</f>
        <v>4.7654220972622648E-5</v>
      </c>
      <c r="J23" s="3">
        <f>(Données!I21)/Données!N21</f>
        <v>0.26838857251781079</v>
      </c>
      <c r="K23" s="3">
        <f>(Données!J21)/Données!N21</f>
        <v>0</v>
      </c>
      <c r="L23" s="3">
        <f>(Données!K21)/Données!N21</f>
        <v>0</v>
      </c>
      <c r="M23" s="3">
        <f>(Données!L21)/Données!N21</f>
        <v>2.3827110486311324E-5</v>
      </c>
      <c r="N23" s="3"/>
      <c r="O23" s="3">
        <f t="shared" si="1"/>
        <v>1</v>
      </c>
      <c r="R23">
        <f t="shared" si="8"/>
        <v>1960</v>
      </c>
      <c r="S23" s="35">
        <f t="shared" si="2"/>
        <v>0.21196597488622554</v>
      </c>
      <c r="T23" s="35">
        <f t="shared" si="3"/>
        <v>0.74433510448187956</v>
      </c>
      <c r="U23" s="35">
        <f t="shared" si="4"/>
        <v>4.7654220972622648E-5</v>
      </c>
      <c r="V23" s="35">
        <f t="shared" si="5"/>
        <v>4.3651266410922346E-2</v>
      </c>
      <c r="W23" s="35">
        <f t="shared" si="6"/>
        <v>0</v>
      </c>
      <c r="Y23" s="35">
        <f t="shared" si="0"/>
        <v>1</v>
      </c>
    </row>
    <row r="24" spans="3:25" x14ac:dyDescent="0.25">
      <c r="C24">
        <f>C23+5</f>
        <v>1965</v>
      </c>
      <c r="D24" s="3">
        <f>Données!C22/Données!N22</f>
        <v>0.17473302822273074</v>
      </c>
      <c r="E24" s="3">
        <f>(Données!D22)/Données!N22</f>
        <v>0.307837528604119</v>
      </c>
      <c r="F24" s="3">
        <f>(Données!E22)/Données!N22</f>
        <v>0.12038520213577422</v>
      </c>
      <c r="G24" s="3">
        <f>(Données!F22)/Données!N22</f>
        <v>4.8951182303585049E-2</v>
      </c>
      <c r="H24" s="3">
        <f>(Données!G22)/Données!N22</f>
        <v>0</v>
      </c>
      <c r="I24" s="3">
        <f>(Données!H22)/Données!N22</f>
        <v>1.3539282990083906E-3</v>
      </c>
      <c r="J24" s="3">
        <f>(Données!I22)/Données!N22</f>
        <v>0.34578565980167814</v>
      </c>
      <c r="K24" s="3">
        <f>(Données!J22)/Données!N22</f>
        <v>0</v>
      </c>
      <c r="L24" s="3">
        <f>(Données!K22)/Données!N22</f>
        <v>0</v>
      </c>
      <c r="M24" s="3">
        <f>(Données!L22)/Données!N22</f>
        <v>9.5347063310450035E-4</v>
      </c>
      <c r="N24" s="3"/>
      <c r="O24" s="3">
        <f t="shared" si="1"/>
        <v>1</v>
      </c>
      <c r="R24">
        <f>R23+5</f>
        <v>1965</v>
      </c>
      <c r="S24" s="35">
        <f t="shared" si="2"/>
        <v>0.17473302822273074</v>
      </c>
      <c r="T24" s="35">
        <f t="shared" si="3"/>
        <v>0.77400839054157133</v>
      </c>
      <c r="U24" s="35">
        <f t="shared" si="4"/>
        <v>1.3539282990083906E-3</v>
      </c>
      <c r="V24" s="35">
        <f t="shared" si="5"/>
        <v>4.9904652936689546E-2</v>
      </c>
      <c r="W24" s="35">
        <f t="shared" si="6"/>
        <v>0</v>
      </c>
      <c r="Y24" s="35">
        <f t="shared" si="0"/>
        <v>1</v>
      </c>
    </row>
    <row r="25" spans="3:25" x14ac:dyDescent="0.25">
      <c r="C25">
        <f>C24+1</f>
        <v>1966</v>
      </c>
      <c r="D25" s="3">
        <f>Données!C23/Données!N23</f>
        <v>0.16814708081784521</v>
      </c>
      <c r="E25" s="3">
        <f>(Données!D23)/Données!N23</f>
        <v>0.2976270815474128</v>
      </c>
      <c r="F25" s="3">
        <f>(Données!E23)/Données!N23</f>
        <v>0.12548561839969358</v>
      </c>
      <c r="G25" s="3">
        <f>(Données!F23)/Données!N23</f>
        <v>4.9865941962901492E-2</v>
      </c>
      <c r="H25" s="3">
        <f>(Données!G23)/Données!N23</f>
        <v>0</v>
      </c>
      <c r="I25" s="3">
        <f>(Données!H23)/Données!N23</f>
        <v>1.7509621172050267E-3</v>
      </c>
      <c r="J25" s="3">
        <f>(Données!I23)/Données!N23</f>
        <v>0.35612015977529321</v>
      </c>
      <c r="K25" s="3">
        <f>(Données!J23)/Données!N23</f>
        <v>0</v>
      </c>
      <c r="L25" s="3">
        <f>(Données!K23)/Données!N23</f>
        <v>0</v>
      </c>
      <c r="M25" s="3">
        <f>(Données!L23)/Données!N23</f>
        <v>1.0031553796487132E-3</v>
      </c>
      <c r="N25" s="3"/>
      <c r="O25" s="3">
        <f t="shared" si="1"/>
        <v>1</v>
      </c>
      <c r="R25">
        <f>R24+1</f>
        <v>1966</v>
      </c>
      <c r="S25" s="35">
        <f t="shared" si="2"/>
        <v>0.16814708081784521</v>
      </c>
      <c r="T25" s="35">
        <f t="shared" si="3"/>
        <v>0.77923285972239964</v>
      </c>
      <c r="U25" s="35">
        <f t="shared" si="4"/>
        <v>1.7509621172050267E-3</v>
      </c>
      <c r="V25" s="35">
        <f t="shared" si="5"/>
        <v>5.0869097342550205E-2</v>
      </c>
      <c r="W25" s="35">
        <f t="shared" si="6"/>
        <v>0</v>
      </c>
      <c r="Y25" s="35">
        <f t="shared" si="0"/>
        <v>1.0000000000000002</v>
      </c>
    </row>
    <row r="26" spans="3:25" x14ac:dyDescent="0.25">
      <c r="C26">
        <f t="shared" ref="C26:C78" si="9">C25+1</f>
        <v>1967</v>
      </c>
      <c r="D26" s="3">
        <f>Données!C24/Données!N24</f>
        <v>0.16384899394067873</v>
      </c>
      <c r="E26" s="3">
        <f>(Données!D24)/Données!N24</f>
        <v>0.28378115780733831</v>
      </c>
      <c r="F26" s="3">
        <f>(Données!E24)/Données!N24</f>
        <v>0.13046089706220079</v>
      </c>
      <c r="G26" s="3">
        <f>(Données!F24)/Données!N24</f>
        <v>4.939318458847846E-2</v>
      </c>
      <c r="H26" s="3">
        <f>(Données!G24)/Données!N24</f>
        <v>0</v>
      </c>
      <c r="I26" s="3">
        <f>(Données!H24)/Données!N24</f>
        <v>2.0138852085431129E-3</v>
      </c>
      <c r="J26" s="3">
        <f>(Données!I24)/Données!N24</f>
        <v>0.3695126044482131</v>
      </c>
      <c r="K26" s="3">
        <f>(Données!J24)/Données!N24</f>
        <v>0</v>
      </c>
      <c r="L26" s="3">
        <f>(Données!K24)/Données!N24</f>
        <v>0</v>
      </c>
      <c r="M26" s="3">
        <f>(Données!L24)/Données!N24</f>
        <v>9.8927694454749413E-4</v>
      </c>
      <c r="N26" s="3"/>
      <c r="O26" s="3">
        <f t="shared" si="1"/>
        <v>0.99999999999999989</v>
      </c>
      <c r="R26">
        <f t="shared" ref="R26:R78" si="10">R25+1</f>
        <v>1967</v>
      </c>
      <c r="S26" s="35">
        <f t="shared" si="2"/>
        <v>0.16384899394067873</v>
      </c>
      <c r="T26" s="35">
        <f t="shared" si="3"/>
        <v>0.78375465931775223</v>
      </c>
      <c r="U26" s="35">
        <f t="shared" si="4"/>
        <v>2.0138852085431129E-3</v>
      </c>
      <c r="V26" s="35">
        <f t="shared" si="5"/>
        <v>5.0382461533025953E-2</v>
      </c>
      <c r="W26" s="35">
        <f t="shared" si="6"/>
        <v>0</v>
      </c>
      <c r="Y26" s="35">
        <f t="shared" si="0"/>
        <v>1</v>
      </c>
    </row>
    <row r="27" spans="3:25" x14ac:dyDescent="0.25">
      <c r="C27">
        <f t="shared" si="9"/>
        <v>1968</v>
      </c>
      <c r="D27" s="3">
        <f>Données!C25/Données!N25</f>
        <v>0.15650730300337062</v>
      </c>
      <c r="E27" s="3">
        <f>(Données!D25)/Données!N25</f>
        <v>0.27367397246491038</v>
      </c>
      <c r="F27" s="3">
        <f>(Données!E25)/Données!N25</f>
        <v>0.13541160095920043</v>
      </c>
      <c r="G27" s="3">
        <f>(Données!F25)/Données!N25</f>
        <v>4.9452484362685088E-2</v>
      </c>
      <c r="H27" s="3">
        <f>(Données!G25)/Données!N25</f>
        <v>0</v>
      </c>
      <c r="I27" s="3">
        <f>(Données!H25)/Données!N25</f>
        <v>2.4483088222963796E-3</v>
      </c>
      <c r="J27" s="3">
        <f>(Données!I25)/Données!N25</f>
        <v>0.38148340683849546</v>
      </c>
      <c r="K27" s="3">
        <f>(Données!J25)/Données!N25</f>
        <v>0</v>
      </c>
      <c r="L27" s="3">
        <f>(Données!K25)/Données!N25</f>
        <v>0</v>
      </c>
      <c r="M27" s="3">
        <f>(Données!L25)/Données!N25</f>
        <v>1.0229235490416381E-3</v>
      </c>
      <c r="N27" s="3"/>
      <c r="O27" s="3">
        <f t="shared" si="1"/>
        <v>1</v>
      </c>
      <c r="R27">
        <f t="shared" si="10"/>
        <v>1968</v>
      </c>
      <c r="S27" s="35">
        <f t="shared" si="2"/>
        <v>0.15650730300337062</v>
      </c>
      <c r="T27" s="35">
        <f t="shared" si="3"/>
        <v>0.79056898026260625</v>
      </c>
      <c r="U27" s="35">
        <f t="shared" si="4"/>
        <v>2.4483088222963796E-3</v>
      </c>
      <c r="V27" s="35">
        <f t="shared" si="5"/>
        <v>5.0475407911726729E-2</v>
      </c>
      <c r="W27" s="35">
        <f t="shared" si="6"/>
        <v>0</v>
      </c>
      <c r="Y27" s="35">
        <f t="shared" si="0"/>
        <v>1</v>
      </c>
    </row>
    <row r="28" spans="3:25" x14ac:dyDescent="0.25">
      <c r="C28">
        <f t="shared" si="9"/>
        <v>1969</v>
      </c>
      <c r="D28" s="3">
        <f>Données!C26/Données!N26</f>
        <v>0.14884745870192459</v>
      </c>
      <c r="E28" s="3">
        <f>(Données!D26)/Données!N26</f>
        <v>0.26647959668981264</v>
      </c>
      <c r="F28" s="3">
        <f>(Données!E26)/Données!N26</f>
        <v>0.14049272329496815</v>
      </c>
      <c r="G28" s="3">
        <f>(Données!F26)/Données!N26</f>
        <v>4.9494276926979296E-2</v>
      </c>
      <c r="H28" s="3">
        <f>(Données!G26)/Données!N26</f>
        <v>0</v>
      </c>
      <c r="I28" s="3">
        <f>(Données!H26)/Données!N26</f>
        <v>2.7584894892038431E-3</v>
      </c>
      <c r="J28" s="3">
        <f>(Données!I26)/Données!N26</f>
        <v>0.39089698468562734</v>
      </c>
      <c r="K28" s="3">
        <f>(Données!J26)/Données!N26</f>
        <v>0</v>
      </c>
      <c r="L28" s="3">
        <f>(Données!K26)/Données!N26</f>
        <v>0</v>
      </c>
      <c r="M28" s="3">
        <f>(Données!L26)/Données!N26</f>
        <v>1.0304702114841942E-3</v>
      </c>
      <c r="N28" s="3"/>
      <c r="O28" s="3">
        <f t="shared" si="1"/>
        <v>1.0000000000000002</v>
      </c>
      <c r="R28">
        <f t="shared" si="10"/>
        <v>1969</v>
      </c>
      <c r="S28" s="35">
        <f t="shared" si="2"/>
        <v>0.14884745870192459</v>
      </c>
      <c r="T28" s="35">
        <f t="shared" si="3"/>
        <v>0.79786930467040817</v>
      </c>
      <c r="U28" s="35">
        <f t="shared" si="4"/>
        <v>2.7584894892038431E-3</v>
      </c>
      <c r="V28" s="35">
        <f t="shared" si="5"/>
        <v>5.0524747138463492E-2</v>
      </c>
      <c r="W28" s="35">
        <f t="shared" si="6"/>
        <v>0</v>
      </c>
      <c r="Y28" s="35">
        <f t="shared" si="0"/>
        <v>1.0000000000000002</v>
      </c>
    </row>
    <row r="29" spans="3:25" x14ac:dyDescent="0.25">
      <c r="C29">
        <f t="shared" si="9"/>
        <v>1970</v>
      </c>
      <c r="D29" s="3">
        <f>Données!C27/Données!N27</f>
        <v>0.14208578991697751</v>
      </c>
      <c r="E29" s="3">
        <f>(Données!D27)/Données!N27</f>
        <v>0.25651245337504514</v>
      </c>
      <c r="F29" s="3">
        <f>(Données!E27)/Données!N27</f>
        <v>0.14506377090602815</v>
      </c>
      <c r="G29" s="3">
        <f>(Données!F27)/Données!N27</f>
        <v>4.9181807243412347E-2</v>
      </c>
      <c r="H29" s="3">
        <f>(Données!G27)/Données!N27</f>
        <v>0</v>
      </c>
      <c r="I29" s="3">
        <f>(Données!H27)/Données!N27</f>
        <v>3.353988689688365E-3</v>
      </c>
      <c r="J29" s="3">
        <f>(Données!I27)/Données!N27</f>
        <v>0.40273432799903741</v>
      </c>
      <c r="K29" s="3">
        <f>(Données!J27)/Données!N27</f>
        <v>0</v>
      </c>
      <c r="L29" s="3">
        <f>(Données!K27)/Données!N27</f>
        <v>0</v>
      </c>
      <c r="M29" s="3">
        <f>(Données!L27)/Données!N27</f>
        <v>1.0678618698110938E-3</v>
      </c>
      <c r="N29" s="3"/>
      <c r="O29" s="3">
        <f t="shared" si="1"/>
        <v>1</v>
      </c>
      <c r="R29">
        <f t="shared" si="10"/>
        <v>1970</v>
      </c>
      <c r="S29" s="35">
        <f t="shared" si="2"/>
        <v>0.14208578991697751</v>
      </c>
      <c r="T29" s="35">
        <f t="shared" si="3"/>
        <v>0.80431055228011072</v>
      </c>
      <c r="U29" s="35">
        <f t="shared" si="4"/>
        <v>3.353988689688365E-3</v>
      </c>
      <c r="V29" s="35">
        <f t="shared" si="5"/>
        <v>5.0249669113223441E-2</v>
      </c>
      <c r="W29" s="35">
        <f t="shared" si="6"/>
        <v>0</v>
      </c>
      <c r="Y29" s="35">
        <f t="shared" si="0"/>
        <v>1</v>
      </c>
    </row>
    <row r="30" spans="3:25" x14ac:dyDescent="0.25">
      <c r="C30">
        <f t="shared" si="9"/>
        <v>1971</v>
      </c>
      <c r="D30" s="3">
        <f>Données!C28/Données!N28</f>
        <v>0.13808340237503453</v>
      </c>
      <c r="E30" s="3">
        <f>(Données!D28)/Données!N28</f>
        <v>0.24664602683178535</v>
      </c>
      <c r="F30" s="3">
        <f>(Données!E28)/Données!N28</f>
        <v>0.14971147836451112</v>
      </c>
      <c r="G30" s="3">
        <f>(Données!F28)/Données!N28</f>
        <v>4.9579209000130818E-2</v>
      </c>
      <c r="H30" s="3">
        <f>(Données!G28)/Données!N28</f>
        <v>0</v>
      </c>
      <c r="I30" s="3">
        <f>(Données!H28)/Données!N28</f>
        <v>4.462274160961642E-3</v>
      </c>
      <c r="J30" s="3">
        <f>(Données!I28)/Données!N28</f>
        <v>0.41039840695358942</v>
      </c>
      <c r="K30" s="3">
        <f>(Données!J28)/Données!N28</f>
        <v>0</v>
      </c>
      <c r="L30" s="3">
        <f>(Données!K28)/Données!N28</f>
        <v>0</v>
      </c>
      <c r="M30" s="3">
        <f>(Données!L28)/Données!N28</f>
        <v>1.1192023139871218E-3</v>
      </c>
      <c r="N30" s="3"/>
      <c r="O30" s="3">
        <f t="shared" si="1"/>
        <v>1</v>
      </c>
      <c r="R30">
        <f t="shared" si="10"/>
        <v>1971</v>
      </c>
      <c r="S30" s="35">
        <f t="shared" si="2"/>
        <v>0.13808340237503453</v>
      </c>
      <c r="T30" s="35">
        <f t="shared" si="3"/>
        <v>0.80675591214988596</v>
      </c>
      <c r="U30" s="35">
        <f t="shared" si="4"/>
        <v>4.462274160961642E-3</v>
      </c>
      <c r="V30" s="35">
        <f t="shared" si="5"/>
        <v>5.0698411314117939E-2</v>
      </c>
      <c r="W30" s="35">
        <f t="shared" si="6"/>
        <v>0</v>
      </c>
      <c r="Y30" s="35">
        <f t="shared" si="0"/>
        <v>1.0000000000000002</v>
      </c>
    </row>
    <row r="31" spans="3:25" x14ac:dyDescent="0.25">
      <c r="C31">
        <f t="shared" si="9"/>
        <v>1972</v>
      </c>
      <c r="D31" s="3">
        <f>Données!C29/Données!N29</f>
        <v>0.13259584154567916</v>
      </c>
      <c r="E31" s="3">
        <f>(Données!D29)/Données!N29</f>
        <v>0.23815340199317103</v>
      </c>
      <c r="F31" s="3">
        <f>(Données!E29)/Données!N29</f>
        <v>0.15080642922577242</v>
      </c>
      <c r="G31" s="3">
        <f>(Données!F29)/Données!N29</f>
        <v>4.9523915276351221E-2</v>
      </c>
      <c r="H31" s="3">
        <f>(Données!G29)/Données!N29</f>
        <v>0</v>
      </c>
      <c r="I31" s="3">
        <f>(Données!H29)/Données!N29</f>
        <v>5.8851289453959966E-3</v>
      </c>
      <c r="J31" s="3">
        <f>(Données!I29)/Données!N29</f>
        <v>0.42188324126252674</v>
      </c>
      <c r="K31" s="3">
        <f>(Données!J29)/Données!N29</f>
        <v>0</v>
      </c>
      <c r="L31" s="3">
        <f>(Données!K29)/Données!N29</f>
        <v>0</v>
      </c>
      <c r="M31" s="3">
        <f>(Données!L29)/Données!N29</f>
        <v>1.1520417511034617E-3</v>
      </c>
      <c r="N31" s="3"/>
      <c r="O31" s="3">
        <f t="shared" si="1"/>
        <v>1</v>
      </c>
      <c r="R31">
        <f t="shared" si="10"/>
        <v>1972</v>
      </c>
      <c r="S31" s="35">
        <f t="shared" si="2"/>
        <v>0.13259584154567916</v>
      </c>
      <c r="T31" s="35">
        <f t="shared" si="3"/>
        <v>0.81084307248147014</v>
      </c>
      <c r="U31" s="35">
        <f t="shared" si="4"/>
        <v>5.8851289453959966E-3</v>
      </c>
      <c r="V31" s="35">
        <f t="shared" si="5"/>
        <v>5.0675957027454685E-2</v>
      </c>
      <c r="W31" s="35">
        <f t="shared" si="6"/>
        <v>0</v>
      </c>
      <c r="Y31" s="35">
        <f t="shared" si="0"/>
        <v>0.99999999999999989</v>
      </c>
    </row>
    <row r="32" spans="3:25" x14ac:dyDescent="0.25">
      <c r="C32">
        <f t="shared" si="9"/>
        <v>1973</v>
      </c>
      <c r="D32" s="3">
        <f>Données!C30/Données!N30</f>
        <v>0.12696566852551736</v>
      </c>
      <c r="E32" s="3">
        <f>(Données!D30)/Données!N30</f>
        <v>0.23347516980733146</v>
      </c>
      <c r="F32" s="3">
        <f>(Données!E30)/Données!N30</f>
        <v>0.15035547215688347</v>
      </c>
      <c r="G32" s="3">
        <f>(Données!F30)/Données!N30</f>
        <v>4.7823558950233901E-2</v>
      </c>
      <c r="H32" s="3">
        <f>(Données!G30)/Données!N30</f>
        <v>0</v>
      </c>
      <c r="I32" s="3">
        <f>(Données!H30)/Données!N30</f>
        <v>7.4794513307080372E-3</v>
      </c>
      <c r="J32" s="3">
        <f>(Données!I30)/Données!N30</f>
        <v>0.43272458175859607</v>
      </c>
      <c r="K32" s="3">
        <f>(Données!J30)/Données!N30</f>
        <v>0</v>
      </c>
      <c r="L32" s="3">
        <f>(Données!K30)/Données!N30</f>
        <v>0</v>
      </c>
      <c r="M32" s="3">
        <f>(Données!L30)/Données!N30</f>
        <v>1.176097470729709E-3</v>
      </c>
      <c r="N32" s="3"/>
      <c r="O32" s="3">
        <f t="shared" si="1"/>
        <v>1</v>
      </c>
      <c r="R32">
        <f t="shared" si="10"/>
        <v>1973</v>
      </c>
      <c r="S32" s="35">
        <f t="shared" si="2"/>
        <v>0.12696566852551736</v>
      </c>
      <c r="T32" s="35">
        <f t="shared" si="3"/>
        <v>0.81655522372281097</v>
      </c>
      <c r="U32" s="35">
        <f t="shared" si="4"/>
        <v>7.4794513307080372E-3</v>
      </c>
      <c r="V32" s="35">
        <f t="shared" si="5"/>
        <v>4.8999656420963607E-2</v>
      </c>
      <c r="W32" s="35">
        <f t="shared" si="6"/>
        <v>0</v>
      </c>
      <c r="Y32" s="35">
        <f t="shared" si="0"/>
        <v>1</v>
      </c>
    </row>
    <row r="33" spans="3:25" x14ac:dyDescent="0.25">
      <c r="C33">
        <f t="shared" si="9"/>
        <v>1974</v>
      </c>
      <c r="D33" s="3">
        <f>Données!C31/Données!N31</f>
        <v>0.12700081478171735</v>
      </c>
      <c r="E33" s="3">
        <f>(Données!D31)/Données!N31</f>
        <v>0.23248876389728493</v>
      </c>
      <c r="F33" s="3">
        <f>(Données!E31)/Données!N31</f>
        <v>0.15317896286172367</v>
      </c>
      <c r="G33" s="3">
        <f>(Données!F31)/Données!N31</f>
        <v>5.2264304675795729E-2</v>
      </c>
      <c r="H33" s="3">
        <f>(Données!G31)/Données!N31</f>
        <v>0</v>
      </c>
      <c r="I33" s="3">
        <f>(Données!H31)/Données!N31</f>
        <v>9.8299471706047789E-3</v>
      </c>
      <c r="J33" s="3">
        <f>(Données!I31)/Données!N31</f>
        <v>0.42400189239624675</v>
      </c>
      <c r="K33" s="3">
        <f>(Données!J31)/Données!N31</f>
        <v>0</v>
      </c>
      <c r="L33" s="3">
        <f>(Données!K31)/Données!N31</f>
        <v>0</v>
      </c>
      <c r="M33" s="3">
        <f>(Données!L31)/Données!N31</f>
        <v>1.2353142166268037E-3</v>
      </c>
      <c r="N33" s="3"/>
      <c r="O33" s="3">
        <f t="shared" si="1"/>
        <v>1</v>
      </c>
      <c r="R33">
        <f t="shared" si="10"/>
        <v>1974</v>
      </c>
      <c r="S33" s="35">
        <f t="shared" si="2"/>
        <v>0.12700081478171735</v>
      </c>
      <c r="T33" s="35">
        <f t="shared" si="3"/>
        <v>0.80966961915525537</v>
      </c>
      <c r="U33" s="35">
        <f t="shared" si="4"/>
        <v>9.8299471706047789E-3</v>
      </c>
      <c r="V33" s="35">
        <f t="shared" si="5"/>
        <v>5.349961889242253E-2</v>
      </c>
      <c r="W33" s="35">
        <f t="shared" si="6"/>
        <v>0</v>
      </c>
      <c r="Y33" s="35">
        <f t="shared" si="0"/>
        <v>1</v>
      </c>
    </row>
    <row r="34" spans="3:25" x14ac:dyDescent="0.25">
      <c r="C34">
        <f t="shared" si="9"/>
        <v>1975</v>
      </c>
      <c r="D34" s="3">
        <f>Données!C32/Données!N32</f>
        <v>0.12688301177453462</v>
      </c>
      <c r="E34" s="3">
        <f>(Données!D32)/Données!N32</f>
        <v>0.23554290786622459</v>
      </c>
      <c r="F34" s="3">
        <f>(Données!E32)/Données!N32</f>
        <v>0.15248152886196903</v>
      </c>
      <c r="G34" s="3">
        <f>(Données!F32)/Données!N32</f>
        <v>5.2541576377829413E-2</v>
      </c>
      <c r="H34" s="3">
        <f>(Données!G32)/Données!N32</f>
        <v>0</v>
      </c>
      <c r="I34" s="3">
        <f>(Données!H32)/Données!N32</f>
        <v>1.3471529645197504E-2</v>
      </c>
      <c r="J34" s="3">
        <f>(Données!I32)/Données!N32</f>
        <v>0.41782627992585436</v>
      </c>
      <c r="K34" s="3">
        <f>(Données!J32)/Données!N32</f>
        <v>0</v>
      </c>
      <c r="L34" s="3">
        <f>(Données!K32)/Données!N32</f>
        <v>0</v>
      </c>
      <c r="M34" s="3">
        <f>(Données!L32)/Données!N32</f>
        <v>1.2531655483904655E-3</v>
      </c>
      <c r="N34" s="3"/>
      <c r="O34" s="3">
        <f t="shared" si="1"/>
        <v>1</v>
      </c>
      <c r="R34">
        <f t="shared" si="10"/>
        <v>1975</v>
      </c>
      <c r="S34" s="35">
        <f t="shared" si="2"/>
        <v>0.12688301177453462</v>
      </c>
      <c r="T34" s="35">
        <f t="shared" si="3"/>
        <v>0.80585071665404806</v>
      </c>
      <c r="U34" s="35">
        <f t="shared" si="4"/>
        <v>1.3471529645197504E-2</v>
      </c>
      <c r="V34" s="35">
        <f t="shared" si="5"/>
        <v>5.3794741926219879E-2</v>
      </c>
      <c r="W34" s="35">
        <f t="shared" si="6"/>
        <v>0</v>
      </c>
      <c r="Y34" s="35">
        <f t="shared" si="0"/>
        <v>1</v>
      </c>
    </row>
    <row r="35" spans="3:25" x14ac:dyDescent="0.25">
      <c r="C35">
        <f t="shared" si="9"/>
        <v>1976</v>
      </c>
      <c r="D35" s="3">
        <f>Données!C33/Données!N33</f>
        <v>0.12179654893166386</v>
      </c>
      <c r="E35" s="3">
        <f>(Données!D33)/Données!N33</f>
        <v>0.23309038808945368</v>
      </c>
      <c r="F35" s="3">
        <f>(Données!E33)/Données!N33</f>
        <v>0.15412695446334018</v>
      </c>
      <c r="G35" s="3">
        <f>(Données!F33)/Données!N33</f>
        <v>5.0009344047841527E-2</v>
      </c>
      <c r="H35" s="3">
        <f>(Données!G33)/Données!N33</f>
        <v>0</v>
      </c>
      <c r="I35" s="3">
        <f>(Données!H33)/Données!N33</f>
        <v>1.5112440042359683E-2</v>
      </c>
      <c r="J35" s="3">
        <f>(Données!I33)/Données!N33</f>
        <v>0.42453124026661682</v>
      </c>
      <c r="K35" s="3">
        <f>(Données!J33)/Données!N33</f>
        <v>0</v>
      </c>
      <c r="L35" s="3">
        <f>(Données!K33)/Données!N33</f>
        <v>0</v>
      </c>
      <c r="M35" s="3">
        <f>(Données!L33)/Données!N33</f>
        <v>1.333084158724226E-3</v>
      </c>
      <c r="N35" s="3"/>
      <c r="O35" s="3">
        <f t="shared" si="1"/>
        <v>1</v>
      </c>
      <c r="R35">
        <f t="shared" si="10"/>
        <v>1976</v>
      </c>
      <c r="S35" s="35">
        <f t="shared" si="2"/>
        <v>0.12179654893166386</v>
      </c>
      <c r="T35" s="35">
        <f t="shared" si="3"/>
        <v>0.81174858281941065</v>
      </c>
      <c r="U35" s="35">
        <f t="shared" si="4"/>
        <v>1.5112440042359683E-2</v>
      </c>
      <c r="V35" s="35">
        <f t="shared" si="5"/>
        <v>5.1342428206565753E-2</v>
      </c>
      <c r="W35" s="35">
        <f t="shared" si="6"/>
        <v>0</v>
      </c>
      <c r="Y35" s="35">
        <f t="shared" si="0"/>
        <v>1</v>
      </c>
    </row>
    <row r="36" spans="3:25" x14ac:dyDescent="0.25">
      <c r="C36">
        <f t="shared" si="9"/>
        <v>1977</v>
      </c>
      <c r="D36" s="3">
        <f>Données!C34/Données!N34</f>
        <v>0.11856130027973377</v>
      </c>
      <c r="E36" s="3">
        <f>(Données!D34)/Données!N34</f>
        <v>0.23213079965274427</v>
      </c>
      <c r="F36" s="3">
        <f>(Données!E34)/Données!N34</f>
        <v>0.15420324105334235</v>
      </c>
      <c r="G36" s="3">
        <f>(Données!F34)/Données!N34</f>
        <v>5.0183273849715444E-2</v>
      </c>
      <c r="H36" s="3">
        <f>(Données!G34)/Données!N34</f>
        <v>0</v>
      </c>
      <c r="I36" s="3">
        <f>(Données!H34)/Données!N34</f>
        <v>1.8194752580302884E-2</v>
      </c>
      <c r="J36" s="3">
        <f>(Données!I34)/Données!N34</f>
        <v>0.42536413620140834</v>
      </c>
      <c r="K36" s="3">
        <f>(Données!J34)/Données!N34</f>
        <v>0</v>
      </c>
      <c r="L36" s="3">
        <f>(Données!K34)/Données!N34</f>
        <v>0</v>
      </c>
      <c r="M36" s="3">
        <f>(Données!L34)/Données!N34</f>
        <v>1.3624963827529662E-3</v>
      </c>
      <c r="N36" s="3"/>
      <c r="O36" s="3">
        <f t="shared" si="1"/>
        <v>1</v>
      </c>
      <c r="R36">
        <f t="shared" si="10"/>
        <v>1977</v>
      </c>
      <c r="S36" s="35">
        <f t="shared" si="2"/>
        <v>0.11856130027973377</v>
      </c>
      <c r="T36" s="35">
        <f t="shared" si="3"/>
        <v>0.81169817690749491</v>
      </c>
      <c r="U36" s="35">
        <f t="shared" si="4"/>
        <v>1.8194752580302884E-2</v>
      </c>
      <c r="V36" s="35">
        <f t="shared" si="5"/>
        <v>5.154577023246841E-2</v>
      </c>
      <c r="W36" s="35">
        <f t="shared" si="6"/>
        <v>0</v>
      </c>
      <c r="Y36" s="35">
        <f t="shared" si="0"/>
        <v>1</v>
      </c>
    </row>
    <row r="37" spans="3:25" x14ac:dyDescent="0.25">
      <c r="C37">
        <f t="shared" si="9"/>
        <v>1978</v>
      </c>
      <c r="D37" s="3">
        <f>Données!C35/Données!N35</f>
        <v>0.11565047544415724</v>
      </c>
      <c r="E37" s="3">
        <f>(Données!D35)/Données!N35</f>
        <v>0.22795588252494181</v>
      </c>
      <c r="F37" s="3">
        <f>(Données!E35)/Données!N35</f>
        <v>0.15582638393431503</v>
      </c>
      <c r="G37" s="3">
        <f>(Données!F35)/Données!N35</f>
        <v>5.2538626182762373E-2</v>
      </c>
      <c r="H37" s="3">
        <f>(Données!G35)/Données!N35</f>
        <v>0</v>
      </c>
      <c r="I37" s="3">
        <f>(Données!H35)/Données!N35</f>
        <v>2.0351115217721844E-2</v>
      </c>
      <c r="J37" s="3">
        <f>(Données!I35)/Données!N35</f>
        <v>0.42628568755190122</v>
      </c>
      <c r="K37" s="3">
        <f>(Données!J35)/Données!N35</f>
        <v>0</v>
      </c>
      <c r="L37" s="3">
        <f>(Données!K35)/Données!N35</f>
        <v>0</v>
      </c>
      <c r="M37" s="3">
        <f>(Données!L35)/Données!N35</f>
        <v>1.391829144200517E-3</v>
      </c>
      <c r="N37" s="3"/>
      <c r="O37" s="3">
        <f t="shared" si="1"/>
        <v>1</v>
      </c>
      <c r="R37">
        <f t="shared" si="10"/>
        <v>1978</v>
      </c>
      <c r="S37" s="35">
        <f t="shared" si="2"/>
        <v>0.11565047544415724</v>
      </c>
      <c r="T37" s="35">
        <f t="shared" si="3"/>
        <v>0.81006795401115805</v>
      </c>
      <c r="U37" s="35">
        <f t="shared" si="4"/>
        <v>2.0351115217721844E-2</v>
      </c>
      <c r="V37" s="35">
        <f t="shared" si="5"/>
        <v>5.3930455326962889E-2</v>
      </c>
      <c r="W37" s="35">
        <f t="shared" si="6"/>
        <v>0</v>
      </c>
      <c r="Y37" s="35">
        <f t="shared" si="0"/>
        <v>1</v>
      </c>
    </row>
    <row r="38" spans="3:25" x14ac:dyDescent="0.25">
      <c r="C38">
        <f t="shared" si="9"/>
        <v>1979</v>
      </c>
      <c r="D38" s="3">
        <f>Données!C36/Données!N36</f>
        <v>0.11288967599845605</v>
      </c>
      <c r="E38" s="3">
        <f>(Données!D36)/Données!N36</f>
        <v>0.23128533478645869</v>
      </c>
      <c r="F38" s="3">
        <f>(Données!E36)/Données!N36</f>
        <v>0.16030924323956133</v>
      </c>
      <c r="G38" s="3">
        <f>(Données!F36)/Données!N36</f>
        <v>5.3481824580523578E-2</v>
      </c>
      <c r="H38" s="3">
        <f>(Données!G36)/Données!N36</f>
        <v>0</v>
      </c>
      <c r="I38" s="3">
        <f>(Données!H36)/Données!N36</f>
        <v>2.0559453261585269E-2</v>
      </c>
      <c r="J38" s="3">
        <f>(Données!I36)/Données!N36</f>
        <v>0.42002134277864817</v>
      </c>
      <c r="K38" s="3">
        <f>(Données!J36)/Données!N36</f>
        <v>0</v>
      </c>
      <c r="L38" s="3">
        <f>(Données!K36)/Données!N36</f>
        <v>0</v>
      </c>
      <c r="M38" s="3">
        <f>(Données!L36)/Données!N36</f>
        <v>1.4531253547669324E-3</v>
      </c>
      <c r="N38" s="3"/>
      <c r="O38" s="3">
        <f t="shared" si="1"/>
        <v>1</v>
      </c>
      <c r="R38">
        <f t="shared" si="10"/>
        <v>1979</v>
      </c>
      <c r="S38" s="35">
        <f t="shared" si="2"/>
        <v>0.11288967599845605</v>
      </c>
      <c r="T38" s="35">
        <f t="shared" si="3"/>
        <v>0.81161592080466827</v>
      </c>
      <c r="U38" s="35">
        <f t="shared" si="4"/>
        <v>2.0559453261585269E-2</v>
      </c>
      <c r="V38" s="35">
        <f t="shared" si="5"/>
        <v>5.4934949935290509E-2</v>
      </c>
      <c r="W38" s="35">
        <f t="shared" si="6"/>
        <v>0</v>
      </c>
      <c r="Y38" s="35">
        <f t="shared" si="0"/>
        <v>1</v>
      </c>
    </row>
    <row r="39" spans="3:25" x14ac:dyDescent="0.25">
      <c r="C39">
        <f t="shared" si="9"/>
        <v>1980</v>
      </c>
      <c r="D39" s="3">
        <f>Données!C37/Données!N37</f>
        <v>0.1142893030053896</v>
      </c>
      <c r="E39" s="3">
        <f>(Données!D37)/Données!N37</f>
        <v>0.2384671599524984</v>
      </c>
      <c r="F39" s="3">
        <f>(Données!E37)/Données!N37</f>
        <v>0.16275006851192109</v>
      </c>
      <c r="G39" s="3">
        <f>(Données!F37)/Données!N37</f>
        <v>5.5026491276148719E-2</v>
      </c>
      <c r="H39" s="3">
        <f>(Données!G37)/Données!N37</f>
        <v>0</v>
      </c>
      <c r="I39" s="3">
        <f>(Données!H37)/Données!N37</f>
        <v>2.295149355987942E-2</v>
      </c>
      <c r="J39" s="3">
        <f>(Données!I37)/Données!N37</f>
        <v>0.40493970950945463</v>
      </c>
      <c r="K39" s="3">
        <f>(Données!J37)/Données!N37</f>
        <v>0</v>
      </c>
      <c r="L39" s="3">
        <f>(Données!K37)/Données!N37</f>
        <v>0</v>
      </c>
      <c r="M39" s="3">
        <f>(Données!L37)/Données!N37</f>
        <v>1.5757741847081392E-3</v>
      </c>
      <c r="N39" s="3"/>
      <c r="O39" s="3">
        <f t="shared" si="1"/>
        <v>0.99999999999999989</v>
      </c>
      <c r="R39">
        <f t="shared" si="10"/>
        <v>1980</v>
      </c>
      <c r="S39" s="35">
        <f t="shared" si="2"/>
        <v>0.1142893030053896</v>
      </c>
      <c r="T39" s="35">
        <f t="shared" si="3"/>
        <v>0.80615693797387411</v>
      </c>
      <c r="U39" s="35">
        <f t="shared" si="4"/>
        <v>2.295149355987942E-2</v>
      </c>
      <c r="V39" s="35">
        <f t="shared" si="5"/>
        <v>5.6602265460856858E-2</v>
      </c>
      <c r="W39" s="35">
        <f t="shared" si="6"/>
        <v>0</v>
      </c>
      <c r="Y39" s="35">
        <f t="shared" ref="Y39:Y70" si="11">SUM(S39:W39)</f>
        <v>1</v>
      </c>
    </row>
    <row r="40" spans="3:25" x14ac:dyDescent="0.25">
      <c r="C40">
        <f t="shared" si="9"/>
        <v>1981</v>
      </c>
      <c r="D40" s="3">
        <f>Données!C38/Données!N38</f>
        <v>0.11576777739608382</v>
      </c>
      <c r="E40" s="3">
        <f>(Données!D38)/Données!N38</f>
        <v>0.24227642276422764</v>
      </c>
      <c r="F40" s="3">
        <f>(Données!E38)/Données!N38</f>
        <v>0.16485743730676744</v>
      </c>
      <c r="G40" s="3">
        <f>(Données!F38)/Données!N38</f>
        <v>5.6303675712813465E-2</v>
      </c>
      <c r="H40" s="3">
        <f>(Données!G38)/Données!N38</f>
        <v>0</v>
      </c>
      <c r="I40" s="3">
        <f>(Données!H38)/Données!N38</f>
        <v>2.6817817473949387E-2</v>
      </c>
      <c r="J40" s="3">
        <f>(Données!I38)/Données!N38</f>
        <v>0.39227069735486086</v>
      </c>
      <c r="K40" s="3">
        <f>(Données!J38)/Données!N38</f>
        <v>0</v>
      </c>
      <c r="L40" s="3">
        <f>(Données!K38)/Données!N38</f>
        <v>0</v>
      </c>
      <c r="M40" s="3">
        <f>(Données!L38)/Données!N38</f>
        <v>1.7061719912973778E-3</v>
      </c>
      <c r="N40" s="3"/>
      <c r="O40" s="3">
        <f t="shared" si="1"/>
        <v>1</v>
      </c>
      <c r="R40">
        <f t="shared" si="10"/>
        <v>1981</v>
      </c>
      <c r="S40" s="35">
        <f t="shared" si="2"/>
        <v>0.11576777739608382</v>
      </c>
      <c r="T40" s="35">
        <f t="shared" si="3"/>
        <v>0.79940455742585592</v>
      </c>
      <c r="U40" s="35">
        <f t="shared" si="4"/>
        <v>2.6817817473949387E-2</v>
      </c>
      <c r="V40" s="35">
        <f t="shared" si="5"/>
        <v>5.8009847704110842E-2</v>
      </c>
      <c r="W40" s="35">
        <f t="shared" si="6"/>
        <v>0</v>
      </c>
      <c r="Y40" s="35">
        <f t="shared" si="11"/>
        <v>1</v>
      </c>
    </row>
    <row r="41" spans="3:25" x14ac:dyDescent="0.25">
      <c r="C41">
        <f t="shared" si="9"/>
        <v>1982</v>
      </c>
      <c r="D41" s="3">
        <f>Données!C39/Données!N39</f>
        <v>0.11741179174807494</v>
      </c>
      <c r="E41" s="3">
        <f>(Données!D39)/Données!N39</f>
        <v>0.24598322031950351</v>
      </c>
      <c r="F41" s="3">
        <f>(Données!E39)/Données!N39</f>
        <v>0.1663716814159292</v>
      </c>
      <c r="G41" s="3">
        <f>(Données!F39)/Données!N39</f>
        <v>5.7568095621192965E-2</v>
      </c>
      <c r="H41" s="3">
        <f>(Données!G39)/Données!N39</f>
        <v>0</v>
      </c>
      <c r="I41" s="3">
        <f>(Données!H39)/Données!N39</f>
        <v>2.9238018618549591E-2</v>
      </c>
      <c r="J41" s="3">
        <f>(Données!I39)/Données!N39</f>
        <v>0.38146190093092747</v>
      </c>
      <c r="K41" s="3">
        <f>(Données!J39)/Données!N39</f>
        <v>0</v>
      </c>
      <c r="L41" s="3">
        <f>(Données!K39)/Données!N39</f>
        <v>0</v>
      </c>
      <c r="M41" s="3">
        <f>(Données!L39)/Données!N39</f>
        <v>1.9652913458223192E-3</v>
      </c>
      <c r="N41" s="3"/>
      <c r="O41" s="3">
        <f t="shared" si="1"/>
        <v>1</v>
      </c>
      <c r="R41">
        <f t="shared" si="10"/>
        <v>1982</v>
      </c>
      <c r="S41" s="35">
        <f t="shared" si="2"/>
        <v>0.11741179174807494</v>
      </c>
      <c r="T41" s="35">
        <f t="shared" si="3"/>
        <v>0.79381680266636012</v>
      </c>
      <c r="U41" s="35">
        <f t="shared" si="4"/>
        <v>2.9238018618549591E-2</v>
      </c>
      <c r="V41" s="35">
        <f t="shared" si="5"/>
        <v>5.9533386967015281E-2</v>
      </c>
      <c r="W41" s="35">
        <f t="shared" si="6"/>
        <v>0</v>
      </c>
      <c r="Y41" s="35">
        <f t="shared" si="11"/>
        <v>0.99999999999999989</v>
      </c>
    </row>
    <row r="42" spans="3:25" x14ac:dyDescent="0.25">
      <c r="C42">
        <f t="shared" si="9"/>
        <v>1983</v>
      </c>
      <c r="D42" s="3">
        <f>Données!C40/Données!N40</f>
        <v>0.11671678234722253</v>
      </c>
      <c r="E42" s="3">
        <f>(Données!D40)/Données!N40</f>
        <v>0.24962130632361917</v>
      </c>
      <c r="F42" s="3">
        <f>(Données!E40)/Données!N40</f>
        <v>0.166726956207185</v>
      </c>
      <c r="G42" s="3">
        <f>(Données!F40)/Données!N40</f>
        <v>5.9042300648866182E-2</v>
      </c>
      <c r="H42" s="3">
        <f>(Données!G40)/Données!N40</f>
        <v>0</v>
      </c>
      <c r="I42" s="3">
        <f>(Données!H40)/Données!N40</f>
        <v>3.2725916212611061E-2</v>
      </c>
      <c r="J42" s="3">
        <f>(Données!I40)/Données!N40</f>
        <v>0.37301892337953019</v>
      </c>
      <c r="K42" s="3">
        <f>(Données!J40)/Données!N40</f>
        <v>0</v>
      </c>
      <c r="L42" s="3">
        <f>(Données!K40)/Données!N40</f>
        <v>0</v>
      </c>
      <c r="M42" s="3">
        <f>(Données!L40)/Données!N40</f>
        <v>2.1478148809658385E-3</v>
      </c>
      <c r="N42" s="3"/>
      <c r="O42" s="3">
        <f t="shared" si="1"/>
        <v>1.0000000000000002</v>
      </c>
      <c r="R42">
        <f t="shared" si="10"/>
        <v>1983</v>
      </c>
      <c r="S42" s="35">
        <f t="shared" si="2"/>
        <v>0.11671678234722253</v>
      </c>
      <c r="T42" s="35">
        <f t="shared" si="3"/>
        <v>0.78936718591033439</v>
      </c>
      <c r="U42" s="35">
        <f t="shared" si="4"/>
        <v>3.2725916212611061E-2</v>
      </c>
      <c r="V42" s="35">
        <f t="shared" si="5"/>
        <v>6.1190115529832022E-2</v>
      </c>
      <c r="W42" s="35">
        <f t="shared" si="6"/>
        <v>0</v>
      </c>
      <c r="Y42" s="35">
        <f t="shared" si="11"/>
        <v>1</v>
      </c>
    </row>
    <row r="43" spans="3:25" x14ac:dyDescent="0.25">
      <c r="C43">
        <f t="shared" si="9"/>
        <v>1984</v>
      </c>
      <c r="D43" s="3">
        <f>Données!C41/Données!N41</f>
        <v>0.11307711477825573</v>
      </c>
      <c r="E43" s="3">
        <f>(Données!D41)/Données!N41</f>
        <v>0.24982934413973193</v>
      </c>
      <c r="F43" s="3">
        <f>(Données!E41)/Données!N41</f>
        <v>0.17254120120055044</v>
      </c>
      <c r="G43" s="3">
        <f>(Données!F41)/Données!N41</f>
        <v>5.8499745370621185E-2</v>
      </c>
      <c r="H43" s="3">
        <f>(Données!G41)/Données!N41</f>
        <v>0</v>
      </c>
      <c r="I43" s="3">
        <f>(Données!H41)/Données!N41</f>
        <v>3.8161900943753997E-2</v>
      </c>
      <c r="J43" s="3">
        <f>(Données!I41)/Données!N41</f>
        <v>0.3656044468041304</v>
      </c>
      <c r="K43" s="3">
        <f>(Données!J41)/Données!N41</f>
        <v>0</v>
      </c>
      <c r="L43" s="3">
        <f>(Données!K41)/Données!N41</f>
        <v>0</v>
      </c>
      <c r="M43" s="3">
        <f>(Données!L41)/Données!N41</f>
        <v>2.2862467629563015E-3</v>
      </c>
      <c r="N43" s="3"/>
      <c r="O43" s="3">
        <f t="shared" si="1"/>
        <v>1</v>
      </c>
      <c r="R43">
        <f t="shared" si="10"/>
        <v>1984</v>
      </c>
      <c r="S43" s="35">
        <f t="shared" si="2"/>
        <v>0.11307711477825573</v>
      </c>
      <c r="T43" s="35">
        <f t="shared" si="3"/>
        <v>0.7879749921444128</v>
      </c>
      <c r="U43" s="35">
        <f t="shared" si="4"/>
        <v>3.8161900943753997E-2</v>
      </c>
      <c r="V43" s="35">
        <f t="shared" si="5"/>
        <v>6.0785992133577486E-2</v>
      </c>
      <c r="W43" s="35">
        <f t="shared" si="6"/>
        <v>0</v>
      </c>
      <c r="Y43" s="35">
        <f t="shared" si="11"/>
        <v>1</v>
      </c>
    </row>
    <row r="44" spans="3:25" x14ac:dyDescent="0.25">
      <c r="C44">
        <f t="shared" si="9"/>
        <v>1985</v>
      </c>
      <c r="D44" s="3">
        <f>Données!C42/Données!N42</f>
        <v>0.11161810790209198</v>
      </c>
      <c r="E44" s="3">
        <f>(Données!D42)/Données!N42</f>
        <v>0.25398068942152963</v>
      </c>
      <c r="F44" s="3">
        <f>(Données!E42)/Données!N42</f>
        <v>0.17217540442110613</v>
      </c>
      <c r="G44" s="3">
        <f>(Données!F42)/Données!N42</f>
        <v>5.822816972982129E-2</v>
      </c>
      <c r="H44" s="3">
        <f>(Données!G42)/Données!N42</f>
        <v>0</v>
      </c>
      <c r="I44" s="3">
        <f>(Données!H42)/Données!N42</f>
        <v>4.3829931396629121E-2</v>
      </c>
      <c r="J44" s="3">
        <f>(Données!I42)/Données!N42</f>
        <v>0.35788091809943257</v>
      </c>
      <c r="K44" s="3">
        <f>(Données!J42)/Données!N42</f>
        <v>0</v>
      </c>
      <c r="L44" s="3">
        <f>(Données!K42)/Données!N42</f>
        <v>0</v>
      </c>
      <c r="M44" s="3">
        <f>(Données!L42)/Données!N42</f>
        <v>2.2867790293893452E-3</v>
      </c>
      <c r="N44" s="3"/>
      <c r="O44" s="3">
        <f t="shared" si="1"/>
        <v>1.0000000000000002</v>
      </c>
      <c r="R44">
        <f t="shared" si="10"/>
        <v>1985</v>
      </c>
      <c r="S44" s="35">
        <f t="shared" si="2"/>
        <v>0.11161810790209198</v>
      </c>
      <c r="T44" s="35">
        <f t="shared" si="3"/>
        <v>0.78403701194206832</v>
      </c>
      <c r="U44" s="35">
        <f t="shared" si="4"/>
        <v>4.3829931396629121E-2</v>
      </c>
      <c r="V44" s="35">
        <f t="shared" si="5"/>
        <v>6.0514948759210638E-2</v>
      </c>
      <c r="W44" s="35">
        <f t="shared" si="6"/>
        <v>0</v>
      </c>
      <c r="Y44" s="35">
        <f t="shared" si="11"/>
        <v>1</v>
      </c>
    </row>
    <row r="45" spans="3:25" x14ac:dyDescent="0.25">
      <c r="C45">
        <f t="shared" si="9"/>
        <v>1986</v>
      </c>
      <c r="D45" s="3">
        <f>Données!C43/Données!N43</f>
        <v>0.11052893693843249</v>
      </c>
      <c r="E45" s="3">
        <f>(Données!D43)/Données!N43</f>
        <v>0.25169637484177543</v>
      </c>
      <c r="F45" s="3">
        <f>(Données!E43)/Données!N43</f>
        <v>0.17038451163080243</v>
      </c>
      <c r="G45" s="3">
        <f>(Données!F43)/Données!N43</f>
        <v>5.783237533979374E-2</v>
      </c>
      <c r="H45" s="3">
        <f>(Données!G43)/Données!N43</f>
        <v>0</v>
      </c>
      <c r="I45" s="3">
        <f>(Données!H43)/Données!N43</f>
        <v>4.5973314519308583E-2</v>
      </c>
      <c r="J45" s="3">
        <f>(Données!I43)/Données!N43</f>
        <v>0.36111514598161482</v>
      </c>
      <c r="K45" s="3">
        <f>(Données!J43)/Données!N43</f>
        <v>0</v>
      </c>
      <c r="L45" s="3">
        <f>(Données!K43)/Données!N43</f>
        <v>0</v>
      </c>
      <c r="M45" s="3">
        <f>(Données!L43)/Données!N43</f>
        <v>2.4693407482724991E-3</v>
      </c>
      <c r="N45" s="3"/>
      <c r="O45" s="3">
        <f t="shared" si="1"/>
        <v>1.0000000000000002</v>
      </c>
      <c r="R45">
        <f t="shared" si="10"/>
        <v>1986</v>
      </c>
      <c r="S45" s="35">
        <f t="shared" si="2"/>
        <v>0.11052893693843249</v>
      </c>
      <c r="T45" s="35">
        <f t="shared" si="3"/>
        <v>0.78319603245419267</v>
      </c>
      <c r="U45" s="35">
        <f t="shared" si="4"/>
        <v>4.5973314519308583E-2</v>
      </c>
      <c r="V45" s="35">
        <f t="shared" si="5"/>
        <v>6.030171608806624E-2</v>
      </c>
      <c r="W45" s="35">
        <f t="shared" si="6"/>
        <v>0</v>
      </c>
      <c r="Y45" s="35">
        <f t="shared" si="11"/>
        <v>0.99999999999999989</v>
      </c>
    </row>
    <row r="46" spans="3:25" x14ac:dyDescent="0.25">
      <c r="C46">
        <f t="shared" si="9"/>
        <v>1987</v>
      </c>
      <c r="D46" s="3">
        <f>Données!C44/Données!N44</f>
        <v>0.10811272073808592</v>
      </c>
      <c r="E46" s="3">
        <f>(Données!D44)/Données!N44</f>
        <v>0.25337067935628305</v>
      </c>
      <c r="F46" s="3">
        <f>(Données!E44)/Données!N44</f>
        <v>0.17378951701151502</v>
      </c>
      <c r="G46" s="3">
        <f>(Données!F44)/Données!N44</f>
        <v>5.6782017689164632E-2</v>
      </c>
      <c r="H46" s="3">
        <f>(Données!G44)/Données!N44</f>
        <v>0</v>
      </c>
      <c r="I46" s="3">
        <f>(Données!H44)/Données!N44</f>
        <v>4.8539790581172387E-2</v>
      </c>
      <c r="J46" s="3">
        <f>(Données!I44)/Données!N44</f>
        <v>0.3568352257326145</v>
      </c>
      <c r="K46" s="3">
        <f>(Données!J44)/Données!N44</f>
        <v>0</v>
      </c>
      <c r="L46" s="3">
        <f>(Données!K44)/Données!N44</f>
        <v>1.0039253481111145E-5</v>
      </c>
      <c r="M46" s="3">
        <f>(Données!L44)/Données!N44</f>
        <v>2.5600096376833417E-3</v>
      </c>
      <c r="N46" s="3"/>
      <c r="O46" s="3">
        <f t="shared" si="1"/>
        <v>0.99999999999999989</v>
      </c>
      <c r="R46">
        <f t="shared" si="10"/>
        <v>1987</v>
      </c>
      <c r="S46" s="35">
        <f t="shared" si="2"/>
        <v>0.10811272073808592</v>
      </c>
      <c r="T46" s="35">
        <f t="shared" si="3"/>
        <v>0.78399542210041262</v>
      </c>
      <c r="U46" s="35">
        <f t="shared" si="4"/>
        <v>4.8539790581172387E-2</v>
      </c>
      <c r="V46" s="35">
        <f t="shared" si="5"/>
        <v>5.9352066580329085E-2</v>
      </c>
      <c r="W46" s="35">
        <f t="shared" si="6"/>
        <v>0</v>
      </c>
      <c r="Y46" s="35">
        <f t="shared" si="11"/>
        <v>1</v>
      </c>
    </row>
    <row r="47" spans="3:25" x14ac:dyDescent="0.25">
      <c r="C47">
        <f t="shared" si="9"/>
        <v>1988</v>
      </c>
      <c r="D47" s="3">
        <f>Données!C45/Données!N45</f>
        <v>0.10563927295323909</v>
      </c>
      <c r="E47" s="3">
        <f>(Données!D45)/Données!N45</f>
        <v>0.25211666925586451</v>
      </c>
      <c r="F47" s="3">
        <f>(Données!E45)/Données!N45</f>
        <v>0.17567383874475687</v>
      </c>
      <c r="G47" s="3">
        <f>(Données!F45)/Données!N45</f>
        <v>5.6606338356377198E-2</v>
      </c>
      <c r="H47" s="3">
        <f>(Données!G45)/Données!N45</f>
        <v>0</v>
      </c>
      <c r="I47" s="3">
        <f>(Données!H45)/Données!N45</f>
        <v>5.1013670964735122E-2</v>
      </c>
      <c r="J47" s="3">
        <f>(Données!I45)/Données!N45</f>
        <v>0.35639661332919059</v>
      </c>
      <c r="K47" s="3">
        <f>(Données!J45)/Données!N45</f>
        <v>0</v>
      </c>
      <c r="L47" s="3">
        <f>(Données!K45)/Données!N45</f>
        <v>9.7094919993785918E-6</v>
      </c>
      <c r="M47" s="3">
        <f>(Données!L45)/Données!N45</f>
        <v>2.5438869038371913E-3</v>
      </c>
      <c r="N47" s="3"/>
      <c r="O47" s="3">
        <f t="shared" si="1"/>
        <v>1</v>
      </c>
      <c r="R47">
        <f t="shared" si="10"/>
        <v>1988</v>
      </c>
      <c r="S47" s="35">
        <f t="shared" si="2"/>
        <v>0.10563927295323909</v>
      </c>
      <c r="T47" s="35">
        <f t="shared" si="3"/>
        <v>0.78418712132981194</v>
      </c>
      <c r="U47" s="35">
        <f t="shared" si="4"/>
        <v>5.1013670964735122E-2</v>
      </c>
      <c r="V47" s="35">
        <f t="shared" si="5"/>
        <v>5.9159934752213761E-2</v>
      </c>
      <c r="W47" s="35">
        <f t="shared" si="6"/>
        <v>0</v>
      </c>
      <c r="Y47" s="35">
        <f t="shared" si="11"/>
        <v>0.99999999999999978</v>
      </c>
    </row>
    <row r="48" spans="3:25" x14ac:dyDescent="0.25">
      <c r="C48">
        <f t="shared" si="9"/>
        <v>1989</v>
      </c>
      <c r="D48" s="3">
        <f>Données!C46/Données!N46</f>
        <v>0.10483209702332144</v>
      </c>
      <c r="E48" s="3">
        <f>(Données!D46)/Données!N46</f>
        <v>0.24991895654163726</v>
      </c>
      <c r="F48" s="3">
        <f>(Données!E46)/Données!N46</f>
        <v>0.17992601208977707</v>
      </c>
      <c r="G48" s="3">
        <f>(Données!F46)/Données!N46</f>
        <v>5.5300242176922636E-2</v>
      </c>
      <c r="H48" s="3">
        <f>(Données!G46)/Données!N46</f>
        <v>0</v>
      </c>
      <c r="I48" s="3">
        <f>(Données!H46)/Données!N46</f>
        <v>5.1524570469670676E-2</v>
      </c>
      <c r="J48" s="3">
        <f>(Données!I46)/Données!N46</f>
        <v>0.35565683339371867</v>
      </c>
      <c r="K48" s="3">
        <f>(Données!J46)/Données!N46</f>
        <v>9.5345245132625237E-6</v>
      </c>
      <c r="L48" s="3">
        <f>(Données!K46)/Données!N46</f>
        <v>6.6741671592837661E-5</v>
      </c>
      <c r="M48" s="3">
        <f>(Données!L46)/Données!N46</f>
        <v>2.765012108846132E-3</v>
      </c>
      <c r="N48" s="3"/>
      <c r="O48" s="3">
        <f t="shared" si="1"/>
        <v>1</v>
      </c>
      <c r="R48">
        <f t="shared" si="10"/>
        <v>1989</v>
      </c>
      <c r="S48" s="35">
        <f t="shared" si="2"/>
        <v>0.10483209702332144</v>
      </c>
      <c r="T48" s="35">
        <f t="shared" si="3"/>
        <v>0.78550180202513298</v>
      </c>
      <c r="U48" s="35">
        <f t="shared" si="4"/>
        <v>5.1524570469670676E-2</v>
      </c>
      <c r="V48" s="35">
        <f t="shared" si="5"/>
        <v>5.814153048187487E-2</v>
      </c>
      <c r="W48" s="35">
        <f t="shared" si="6"/>
        <v>0</v>
      </c>
      <c r="Y48" s="35">
        <f t="shared" si="11"/>
        <v>0.99999999999999989</v>
      </c>
    </row>
    <row r="49" spans="3:25" x14ac:dyDescent="0.25">
      <c r="C49">
        <f t="shared" si="9"/>
        <v>1990</v>
      </c>
      <c r="D49" s="3">
        <f>Données!C47/Données!N47</f>
        <v>0.10467076697026495</v>
      </c>
      <c r="E49" s="3">
        <f>(Données!D47)/Données!N47</f>
        <v>0.24387073683020788</v>
      </c>
      <c r="F49" s="3">
        <f>(Données!E47)/Données!N47</f>
        <v>0.18356236637123133</v>
      </c>
      <c r="G49" s="3">
        <f>(Données!F47)/Données!N47</f>
        <v>5.6503188252912756E-2</v>
      </c>
      <c r="H49" s="3">
        <f>(Données!G47)/Données!N47</f>
        <v>8.5710787314803474E-4</v>
      </c>
      <c r="I49" s="3">
        <f>(Données!H47)/Données!N47</f>
        <v>5.2368349172561245E-2</v>
      </c>
      <c r="J49" s="3">
        <f>(Données!I47)/Données!N47</f>
        <v>0.35500277853651185</v>
      </c>
      <c r="K49" s="3">
        <f>(Données!J47)/Données!N47</f>
        <v>9.4187678367915905E-6</v>
      </c>
      <c r="L49" s="3">
        <f>(Données!K47)/Données!N47</f>
        <v>9.4187678367915916E-5</v>
      </c>
      <c r="M49" s="3">
        <f>(Données!L47)/Données!N47</f>
        <v>3.0610995469572671E-3</v>
      </c>
      <c r="N49" s="3"/>
      <c r="O49" s="3">
        <f t="shared" si="1"/>
        <v>1</v>
      </c>
      <c r="R49">
        <f t="shared" si="10"/>
        <v>1990</v>
      </c>
      <c r="S49" s="35">
        <f t="shared" si="2"/>
        <v>0.10467076697026495</v>
      </c>
      <c r="T49" s="35">
        <f t="shared" si="3"/>
        <v>0.78243588173795109</v>
      </c>
      <c r="U49" s="35">
        <f t="shared" si="4"/>
        <v>5.2368349172561245E-2</v>
      </c>
      <c r="V49" s="35">
        <f t="shared" si="5"/>
        <v>5.9667894246074729E-2</v>
      </c>
      <c r="W49" s="35">
        <f t="shared" si="6"/>
        <v>8.5710787314803474E-4</v>
      </c>
      <c r="Y49" s="35">
        <f t="shared" si="11"/>
        <v>1</v>
      </c>
    </row>
    <row r="50" spans="3:25" x14ac:dyDescent="0.25">
      <c r="C50">
        <f t="shared" si="9"/>
        <v>1991</v>
      </c>
      <c r="D50" s="3">
        <f>Données!C48/Données!N48</f>
        <v>0.10511358324763953</v>
      </c>
      <c r="E50" s="3">
        <f>(Données!D48)/Données!N48</f>
        <v>0.23971206880433765</v>
      </c>
      <c r="F50" s="3">
        <f>(Données!E48)/Données!N48</f>
        <v>0.18674394690100027</v>
      </c>
      <c r="G50" s="3">
        <f>(Données!F48)/Données!N48</f>
        <v>5.7371225577264651E-2</v>
      </c>
      <c r="H50" s="3">
        <f>(Données!G48)/Données!N48</f>
        <v>9.5353837524539593E-4</v>
      </c>
      <c r="I50" s="3">
        <f>(Données!H48)/Données!N48</f>
        <v>5.4435823127979809E-2</v>
      </c>
      <c r="J50" s="3">
        <f>(Données!I48)/Données!N48</f>
        <v>0.35238852014583527</v>
      </c>
      <c r="K50" s="3">
        <f>(Données!J48)/Données!N48</f>
        <v>9.3484154435823126E-6</v>
      </c>
      <c r="L50" s="3">
        <f>(Données!K48)/Données!N48</f>
        <v>1.0283256987940545E-4</v>
      </c>
      <c r="M50" s="3">
        <f>(Données!L48)/Données!N48</f>
        <v>3.1691128353744042E-3</v>
      </c>
      <c r="N50" s="3"/>
      <c r="O50" s="3">
        <f t="shared" si="1"/>
        <v>0.99999999999999989</v>
      </c>
      <c r="R50">
        <f t="shared" si="10"/>
        <v>1991</v>
      </c>
      <c r="S50" s="35">
        <f t="shared" si="2"/>
        <v>0.10511358324763953</v>
      </c>
      <c r="T50" s="35">
        <f t="shared" si="3"/>
        <v>0.77884453585117319</v>
      </c>
      <c r="U50" s="35">
        <f t="shared" si="4"/>
        <v>5.4435823127979809E-2</v>
      </c>
      <c r="V50" s="35">
        <f t="shared" si="5"/>
        <v>6.065251939796204E-2</v>
      </c>
      <c r="W50" s="35">
        <f t="shared" si="6"/>
        <v>9.5353837524539593E-4</v>
      </c>
      <c r="Y50" s="35">
        <f t="shared" si="11"/>
        <v>0.99999999999999989</v>
      </c>
    </row>
    <row r="51" spans="3:25" x14ac:dyDescent="0.25">
      <c r="C51">
        <f t="shared" si="9"/>
        <v>1992</v>
      </c>
      <c r="D51" s="3">
        <f>Données!C49/Données!N49</f>
        <v>0.10551747804231086</v>
      </c>
      <c r="E51" s="3">
        <f>(Données!D49)/Données!N49</f>
        <v>0.2369760992756513</v>
      </c>
      <c r="F51" s="3">
        <f>(Données!E49)/Données!N49</f>
        <v>0.18612329694586399</v>
      </c>
      <c r="G51" s="3">
        <f>(Données!F49)/Données!N49</f>
        <v>5.6927685701301231E-2</v>
      </c>
      <c r="H51" s="3">
        <f>(Données!G49)/Données!N49</f>
        <v>9.089138479516977E-4</v>
      </c>
      <c r="I51" s="3">
        <f>(Données!H49)/Données!N49</f>
        <v>5.4423535303883289E-2</v>
      </c>
      <c r="J51" s="3">
        <f>(Données!I49)/Données!N49</f>
        <v>0.35561718032665252</v>
      </c>
      <c r="K51" s="3">
        <f>(Données!J49)/Données!N49</f>
        <v>9.2746311015479365E-6</v>
      </c>
      <c r="L51" s="3">
        <f>(Données!K49)/Données!N49</f>
        <v>1.2057020432012316E-4</v>
      </c>
      <c r="M51" s="3">
        <f>(Données!L49)/Données!N49</f>
        <v>3.3759657209634485E-3</v>
      </c>
      <c r="N51" s="3"/>
      <c r="O51" s="3">
        <f t="shared" si="1"/>
        <v>1.0000000000000002</v>
      </c>
      <c r="R51">
        <f t="shared" si="10"/>
        <v>1992</v>
      </c>
      <c r="S51" s="35">
        <f t="shared" si="2"/>
        <v>0.10551747804231086</v>
      </c>
      <c r="T51" s="35">
        <f t="shared" si="3"/>
        <v>0.77871657654816784</v>
      </c>
      <c r="U51" s="35">
        <f t="shared" si="4"/>
        <v>5.4423535303883289E-2</v>
      </c>
      <c r="V51" s="35">
        <f t="shared" si="5"/>
        <v>6.0433496257686355E-2</v>
      </c>
      <c r="W51" s="35">
        <f t="shared" si="6"/>
        <v>9.089138479516977E-4</v>
      </c>
      <c r="Y51" s="35">
        <f t="shared" si="11"/>
        <v>1</v>
      </c>
    </row>
    <row r="52" spans="3:25" x14ac:dyDescent="0.25">
      <c r="C52">
        <f t="shared" si="9"/>
        <v>1993</v>
      </c>
      <c r="D52" s="3">
        <f>Données!C50/Données!N50</f>
        <v>0.10597135809741193</v>
      </c>
      <c r="E52" s="3">
        <f>(Données!D50)/Données!N50</f>
        <v>0.236323307440268</v>
      </c>
      <c r="F52" s="3">
        <f>(Données!E50)/Données!N50</f>
        <v>0.18657732945550934</v>
      </c>
      <c r="G52" s="3">
        <f>(Données!F50)/Données!N50</f>
        <v>5.9860840113389539E-2</v>
      </c>
      <c r="H52" s="3">
        <f>(Données!G50)/Données!N50</f>
        <v>9.2036962043956852E-4</v>
      </c>
      <c r="I52" s="3">
        <f>(Données!H50)/Données!N50</f>
        <v>5.5884843353090602E-2</v>
      </c>
      <c r="J52" s="3">
        <f>(Données!I50)/Données!N50</f>
        <v>0.35083569561535916</v>
      </c>
      <c r="K52" s="3">
        <f>(Données!J50)/Données!N50</f>
        <v>1.8407392408791369E-5</v>
      </c>
      <c r="L52" s="3">
        <f>(Données!K50)/Données!N50</f>
        <v>1.4725913927033095E-4</v>
      </c>
      <c r="M52" s="3">
        <f>(Données!L50)/Données!N50</f>
        <v>3.4605897728527775E-3</v>
      </c>
      <c r="N52" s="3"/>
      <c r="O52" s="3">
        <f t="shared" si="1"/>
        <v>1.0000000000000002</v>
      </c>
      <c r="R52">
        <f t="shared" si="10"/>
        <v>1993</v>
      </c>
      <c r="S52" s="35">
        <f t="shared" si="2"/>
        <v>0.10597135809741193</v>
      </c>
      <c r="T52" s="35">
        <f t="shared" si="3"/>
        <v>0.77373633251113649</v>
      </c>
      <c r="U52" s="35">
        <f t="shared" si="4"/>
        <v>5.5884843353090602E-2</v>
      </c>
      <c r="V52" s="35">
        <f t="shared" si="5"/>
        <v>6.348709641792144E-2</v>
      </c>
      <c r="W52" s="35">
        <f t="shared" si="6"/>
        <v>9.2036962043956852E-4</v>
      </c>
      <c r="Y52" s="35">
        <f t="shared" si="11"/>
        <v>1</v>
      </c>
    </row>
    <row r="53" spans="3:25" x14ac:dyDescent="0.25">
      <c r="C53">
        <f t="shared" si="9"/>
        <v>1994</v>
      </c>
      <c r="D53" s="3">
        <f>Données!C51/Données!N51</f>
        <v>0.10585904844982372</v>
      </c>
      <c r="E53" s="3">
        <f>(Données!D51)/Données!N51</f>
        <v>0.23423472540253698</v>
      </c>
      <c r="F53" s="3">
        <f>(Données!E51)/Données!N51</f>
        <v>0.1854577835932105</v>
      </c>
      <c r="G53" s="3">
        <f>(Données!F51)/Données!N51</f>
        <v>5.9562752153527423E-2</v>
      </c>
      <c r="H53" s="3">
        <f>(Données!G51)/Données!N51</f>
        <v>1.0086141096935994E-3</v>
      </c>
      <c r="I53" s="3">
        <f>(Données!H51)/Données!N51</f>
        <v>5.6237051575618799E-2</v>
      </c>
      <c r="J53" s="3">
        <f>(Données!I51)/Données!N51</f>
        <v>0.35389633991204156</v>
      </c>
      <c r="K53" s="3">
        <f>(Données!J51)/Données!N51</f>
        <v>1.8173227201686474E-5</v>
      </c>
      <c r="L53" s="3">
        <f>(Données!K51)/Données!N51</f>
        <v>1.8173227201686475E-4</v>
      </c>
      <c r="M53" s="3">
        <f>(Données!L51)/Données!N51</f>
        <v>3.5437793043288628E-3</v>
      </c>
      <c r="N53" s="3"/>
      <c r="O53" s="3">
        <f t="shared" si="1"/>
        <v>0.99999999999999989</v>
      </c>
      <c r="R53">
        <f t="shared" si="10"/>
        <v>1994</v>
      </c>
      <c r="S53" s="35">
        <f t="shared" si="2"/>
        <v>0.10585904844982372</v>
      </c>
      <c r="T53" s="35">
        <f t="shared" si="3"/>
        <v>0.77358884890778912</v>
      </c>
      <c r="U53" s="35">
        <f t="shared" si="4"/>
        <v>5.6237051575618799E-2</v>
      </c>
      <c r="V53" s="35">
        <f t="shared" si="5"/>
        <v>6.330643695707483E-2</v>
      </c>
      <c r="W53" s="35">
        <f t="shared" si="6"/>
        <v>1.0086141096935994E-3</v>
      </c>
      <c r="Y53" s="35">
        <f t="shared" si="11"/>
        <v>1</v>
      </c>
    </row>
    <row r="54" spans="3:25" x14ac:dyDescent="0.25">
      <c r="C54">
        <f t="shared" si="9"/>
        <v>1995</v>
      </c>
      <c r="D54" s="3">
        <f>Données!C52/Données!N52</f>
        <v>0.10496519556354703</v>
      </c>
      <c r="E54" s="3">
        <f>(Données!D52)/Données!N52</f>
        <v>0.23128482668992897</v>
      </c>
      <c r="F54" s="3">
        <f>(Données!E52)/Données!N52</f>
        <v>0.18833561802353527</v>
      </c>
      <c r="G54" s="3">
        <f>(Données!F52)/Données!N52</f>
        <v>6.1508607644514074E-2</v>
      </c>
      <c r="H54" s="3">
        <f>(Données!G52)/Données!N52</f>
        <v>1.0236598956757045E-3</v>
      </c>
      <c r="I54" s="3">
        <f>(Données!H52)/Données!N52</f>
        <v>5.7520784746577416E-2</v>
      </c>
      <c r="J54" s="3">
        <f>(Données!I52)/Données!N52</f>
        <v>0.35150700539424257</v>
      </c>
      <c r="K54" s="3">
        <f>(Données!J52)/Données!N52</f>
        <v>1.7802780794360078E-5</v>
      </c>
      <c r="L54" s="3">
        <f>(Données!K52)/Données!N52</f>
        <v>2.047319791351409E-4</v>
      </c>
      <c r="M54" s="3">
        <f>(Données!L52)/Données!N52</f>
        <v>3.631767282049456E-3</v>
      </c>
      <c r="N54" s="3"/>
      <c r="O54" s="3">
        <f t="shared" si="1"/>
        <v>1</v>
      </c>
      <c r="R54">
        <f t="shared" si="10"/>
        <v>1995</v>
      </c>
      <c r="S54" s="35">
        <f t="shared" si="2"/>
        <v>0.10496519556354703</v>
      </c>
      <c r="T54" s="35">
        <f t="shared" si="3"/>
        <v>0.77112745010770678</v>
      </c>
      <c r="U54" s="35">
        <f t="shared" si="4"/>
        <v>5.7520784746577416E-2</v>
      </c>
      <c r="V54" s="35">
        <f t="shared" si="5"/>
        <v>6.5362909686493026E-2</v>
      </c>
      <c r="W54" s="35">
        <f t="shared" si="6"/>
        <v>1.0236598956757045E-3</v>
      </c>
      <c r="Y54" s="35">
        <f t="shared" si="11"/>
        <v>0.99999999999999989</v>
      </c>
    </row>
    <row r="55" spans="3:25" x14ac:dyDescent="0.25">
      <c r="C55">
        <f t="shared" si="9"/>
        <v>1996</v>
      </c>
      <c r="D55" s="3">
        <f>Données!C53/Données!N53</f>
        <v>0.10343990146928721</v>
      </c>
      <c r="E55" s="3">
        <f>(Données!D53)/Données!N53</f>
        <v>0.23047166374659567</v>
      </c>
      <c r="F55" s="3">
        <f>(Données!E53)/Données!N53</f>
        <v>0.19223029819418183</v>
      </c>
      <c r="G55" s="3">
        <f>(Données!F53)/Données!N53</f>
        <v>6.0731694624178191E-2</v>
      </c>
      <c r="H55" s="3">
        <f>(Données!G53)/Données!N53</f>
        <v>9.9744999739795662E-4</v>
      </c>
      <c r="I55" s="3">
        <f>(Données!H53)/Données!N53</f>
        <v>5.7990875500893366E-2</v>
      </c>
      <c r="J55" s="3">
        <f>(Données!I53)/Données!N53</f>
        <v>0.35026974517320936</v>
      </c>
      <c r="K55" s="3">
        <f>(Données!J53)/Données!N53</f>
        <v>1.7346956476486202E-5</v>
      </c>
      <c r="L55" s="3">
        <f>(Données!K53)/Données!N53</f>
        <v>2.2551043419432061E-4</v>
      </c>
      <c r="M55" s="3">
        <f>(Données!L53)/Données!N53</f>
        <v>3.625513903585616E-3</v>
      </c>
      <c r="N55" s="3"/>
      <c r="O55" s="3">
        <f t="shared" si="1"/>
        <v>0.99999999999999989</v>
      </c>
      <c r="R55">
        <f t="shared" si="10"/>
        <v>1996</v>
      </c>
      <c r="S55" s="35">
        <f t="shared" si="2"/>
        <v>0.10343990146928721</v>
      </c>
      <c r="T55" s="35">
        <f t="shared" si="3"/>
        <v>0.77297170711398677</v>
      </c>
      <c r="U55" s="35">
        <f t="shared" si="4"/>
        <v>5.7990875500893366E-2</v>
      </c>
      <c r="V55" s="35">
        <f t="shared" si="5"/>
        <v>6.4600065918434604E-2</v>
      </c>
      <c r="W55" s="35">
        <f t="shared" si="6"/>
        <v>9.9744999739795662E-4</v>
      </c>
      <c r="Y55" s="35">
        <f t="shared" si="11"/>
        <v>0.99999999999999978</v>
      </c>
    </row>
    <row r="56" spans="3:25" x14ac:dyDescent="0.25">
      <c r="C56">
        <f t="shared" si="9"/>
        <v>1997</v>
      </c>
      <c r="D56" s="3">
        <f>Données!C54/Données!N54</f>
        <v>0.10365350922395135</v>
      </c>
      <c r="E56" s="3">
        <f>(Données!D54)/Données!N54</f>
        <v>0.22779896252018275</v>
      </c>
      <c r="F56" s="3">
        <f>(Données!E54)/Données!N54</f>
        <v>0.18928853619155589</v>
      </c>
      <c r="G56" s="3">
        <f>(Données!F54)/Données!N54</f>
        <v>6.122676835343021E-2</v>
      </c>
      <c r="H56" s="3">
        <f>(Données!G54)/Données!N54</f>
        <v>1.1336699989693908E-3</v>
      </c>
      <c r="I56" s="3">
        <f>(Données!H54)/Données!N54</f>
        <v>5.7044213129959803E-2</v>
      </c>
      <c r="J56" s="3">
        <f>(Données!I54)/Données!N54</f>
        <v>0.35570613899481263</v>
      </c>
      <c r="K56" s="3">
        <f>(Données!J54)/Données!N54</f>
        <v>1.7176818166202891E-5</v>
      </c>
      <c r="L56" s="3">
        <f>(Données!K54)/Données!N54</f>
        <v>2.8341749974234771E-4</v>
      </c>
      <c r="M56" s="3">
        <f>(Données!L54)/Données!N54</f>
        <v>3.847607269229448E-3</v>
      </c>
      <c r="N56" s="3"/>
      <c r="O56" s="3">
        <f t="shared" si="1"/>
        <v>1</v>
      </c>
      <c r="R56">
        <f t="shared" si="10"/>
        <v>1997</v>
      </c>
      <c r="S56" s="35">
        <f t="shared" si="2"/>
        <v>0.10365350922395135</v>
      </c>
      <c r="T56" s="35">
        <f t="shared" si="3"/>
        <v>0.7727936377065513</v>
      </c>
      <c r="U56" s="35">
        <f t="shared" si="4"/>
        <v>5.7044213129959803E-2</v>
      </c>
      <c r="V56" s="35">
        <f t="shared" si="5"/>
        <v>6.5374969940568212E-2</v>
      </c>
      <c r="W56" s="35">
        <f t="shared" si="6"/>
        <v>1.1336699989693908E-3</v>
      </c>
      <c r="Y56" s="35">
        <f t="shared" si="11"/>
        <v>1</v>
      </c>
    </row>
    <row r="57" spans="3:25" x14ac:dyDescent="0.25">
      <c r="C57">
        <f t="shared" si="9"/>
        <v>1998</v>
      </c>
      <c r="D57" s="3">
        <f>Données!C55/Données!N55</f>
        <v>0.10415796339082468</v>
      </c>
      <c r="E57" s="3">
        <f>(Données!D55)/Données!N55</f>
        <v>0.22478749797515624</v>
      </c>
      <c r="F57" s="3">
        <f>(Données!E55)/Données!N55</f>
        <v>0.19151185492740402</v>
      </c>
      <c r="G57" s="3">
        <f>(Données!F55)/Données!N55</f>
        <v>6.1282429471494461E-2</v>
      </c>
      <c r="H57" s="3">
        <f>(Données!G55)/Données!N55</f>
        <v>1.0742329039243603E-3</v>
      </c>
      <c r="I57" s="3">
        <f>(Données!H55)/Données!N55</f>
        <v>5.7667550493209312E-2</v>
      </c>
      <c r="J57" s="3">
        <f>(Données!I55)/Données!N55</f>
        <v>0.35511070566871</v>
      </c>
      <c r="K57" s="3">
        <f>(Données!J55)/Données!N55</f>
        <v>1.7051315935307307E-5</v>
      </c>
      <c r="L57" s="3">
        <f>(Données!K55)/Données!N55</f>
        <v>3.8365460854441444E-4</v>
      </c>
      <c r="M57" s="3">
        <f>(Données!L55)/Données!N55</f>
        <v>4.0070592447972175E-3</v>
      </c>
      <c r="N57" s="3"/>
      <c r="O57" s="3">
        <f t="shared" si="1"/>
        <v>1</v>
      </c>
      <c r="R57">
        <f t="shared" si="10"/>
        <v>1998</v>
      </c>
      <c r="S57" s="35">
        <f t="shared" si="2"/>
        <v>0.10415796339082468</v>
      </c>
      <c r="T57" s="35">
        <f t="shared" si="3"/>
        <v>0.77141005857127021</v>
      </c>
      <c r="U57" s="35">
        <f t="shared" si="4"/>
        <v>5.7667550493209312E-2</v>
      </c>
      <c r="V57" s="35">
        <f t="shared" si="5"/>
        <v>6.5690194640771402E-2</v>
      </c>
      <c r="W57" s="35">
        <f t="shared" si="6"/>
        <v>1.0742329039243603E-3</v>
      </c>
      <c r="Y57" s="35">
        <f t="shared" si="11"/>
        <v>1</v>
      </c>
    </row>
    <row r="58" spans="3:25" x14ac:dyDescent="0.25">
      <c r="C58">
        <f t="shared" si="9"/>
        <v>1999</v>
      </c>
      <c r="D58" s="3">
        <f>Données!C56/Données!N56</f>
        <v>0.10401534762539061</v>
      </c>
      <c r="E58" s="3">
        <f>(Données!D56)/Données!N56</f>
        <v>0.22234788509387016</v>
      </c>
      <c r="F58" s="3">
        <f>(Données!E56)/Données!N56</f>
        <v>0.19347055718917289</v>
      </c>
      <c r="G58" s="3">
        <f>(Données!F56)/Données!N56</f>
        <v>6.0661656906850304E-2</v>
      </c>
      <c r="H58" s="3">
        <f>(Données!G56)/Données!N56</f>
        <v>1.0220580227366023E-3</v>
      </c>
      <c r="I58" s="3">
        <f>(Données!H56)/Données!N56</f>
        <v>5.8768336307354632E-2</v>
      </c>
      <c r="J58" s="3">
        <f>(Données!I56)/Données!N56</f>
        <v>0.35505625507887439</v>
      </c>
      <c r="K58" s="3">
        <f>(Données!J56)/Données!N56</f>
        <v>2.513257432958858E-5</v>
      </c>
      <c r="L58" s="3">
        <f>(Données!K56)/Données!N56</f>
        <v>5.0265148659177155E-4</v>
      </c>
      <c r="M58" s="3">
        <f>(Données!L56)/Données!N56</f>
        <v>4.1301197148290569E-3</v>
      </c>
      <c r="N58" s="3"/>
      <c r="O58" s="3">
        <f t="shared" si="1"/>
        <v>1</v>
      </c>
      <c r="R58">
        <f t="shared" si="10"/>
        <v>1999</v>
      </c>
      <c r="S58" s="35">
        <f t="shared" si="2"/>
        <v>0.10401534762539061</v>
      </c>
      <c r="T58" s="35">
        <f t="shared" si="3"/>
        <v>0.77087469736191738</v>
      </c>
      <c r="U58" s="35">
        <f t="shared" si="4"/>
        <v>5.8768336307354632E-2</v>
      </c>
      <c r="V58" s="35">
        <f t="shared" si="5"/>
        <v>6.5319560682600725E-2</v>
      </c>
      <c r="W58" s="35">
        <f t="shared" si="6"/>
        <v>1.0220580227366023E-3</v>
      </c>
      <c r="Y58" s="35">
        <f t="shared" si="11"/>
        <v>1</v>
      </c>
    </row>
    <row r="59" spans="3:25" x14ac:dyDescent="0.25">
      <c r="C59">
        <f t="shared" si="9"/>
        <v>2000</v>
      </c>
      <c r="D59" s="3">
        <f>Données!C57/Données!N57</f>
        <v>0.10238181043803034</v>
      </c>
      <c r="E59" s="3">
        <f>(Données!D57)/Données!N57</f>
        <v>0.22462569210103855</v>
      </c>
      <c r="F59" s="3">
        <f>(Données!E57)/Données!N57</f>
        <v>0.19662221931002849</v>
      </c>
      <c r="G59" s="3">
        <f>(Données!F57)/Données!N57</f>
        <v>6.029879107558235E-2</v>
      </c>
      <c r="H59" s="3">
        <f>(Données!G57)/Données!N57</f>
        <v>9.5010320086492159E-4</v>
      </c>
      <c r="I59" s="3">
        <f>(Données!H57)/Données!N57</f>
        <v>5.8742587556924283E-2</v>
      </c>
      <c r="J59" s="3">
        <f>(Données!I57)/Données!N57</f>
        <v>0.35140713560266029</v>
      </c>
      <c r="K59" s="3">
        <f>(Données!J57)/Données!N57</f>
        <v>2.4571634505127282E-5</v>
      </c>
      <c r="L59" s="3">
        <f>(Données!K57)/Données!N57</f>
        <v>7.1257740064869114E-4</v>
      </c>
      <c r="M59" s="3">
        <f>(Données!L57)/Données!N57</f>
        <v>4.2345116797169345E-3</v>
      </c>
      <c r="N59" s="3"/>
      <c r="O59" s="3">
        <f t="shared" si="1"/>
        <v>1</v>
      </c>
      <c r="R59">
        <f t="shared" si="10"/>
        <v>2000</v>
      </c>
      <c r="S59" s="35">
        <f t="shared" si="2"/>
        <v>0.10238181043803034</v>
      </c>
      <c r="T59" s="35">
        <f t="shared" si="3"/>
        <v>0.77265504701372734</v>
      </c>
      <c r="U59" s="35">
        <f t="shared" si="4"/>
        <v>5.8742587556924283E-2</v>
      </c>
      <c r="V59" s="35">
        <f t="shared" si="5"/>
        <v>6.5270451790453113E-2</v>
      </c>
      <c r="W59" s="35">
        <f t="shared" si="6"/>
        <v>9.5010320086492159E-4</v>
      </c>
      <c r="Y59" s="35">
        <f t="shared" si="11"/>
        <v>1</v>
      </c>
    </row>
    <row r="60" spans="3:25" x14ac:dyDescent="0.25">
      <c r="C60">
        <f t="shared" si="9"/>
        <v>2001</v>
      </c>
      <c r="D60" s="3">
        <f>Données!C58/Données!N58</f>
        <v>0.10141094189905153</v>
      </c>
      <c r="E60" s="3">
        <f>(Données!D58)/Données!N58</f>
        <v>0.22623751531427738</v>
      </c>
      <c r="F60" s="3">
        <f>(Données!E58)/Données!N58</f>
        <v>0.19757243348938344</v>
      </c>
      <c r="G60" s="3">
        <f>(Données!F58)/Données!N58</f>
        <v>5.7873769786857716E-2</v>
      </c>
      <c r="H60" s="3">
        <f>(Données!G58)/Données!N58</f>
        <v>1.0385311275364906E-3</v>
      </c>
      <c r="I60" s="3">
        <f>(Données!H58)/Données!N58</f>
        <v>5.9439680002596328E-2</v>
      </c>
      <c r="J60" s="3">
        <f>(Données!I58)/Données!N58</f>
        <v>0.35121824569374693</v>
      </c>
      <c r="K60" s="3">
        <f>(Données!J58)/Données!N58</f>
        <v>3.245409773551533E-5</v>
      </c>
      <c r="L60" s="3">
        <f>(Données!K58)/Données!N58</f>
        <v>8.6814711442503509E-4</v>
      </c>
      <c r="M60" s="3">
        <f>(Données!L58)/Données!N58</f>
        <v>4.3082814743896601E-3</v>
      </c>
      <c r="N60" s="3"/>
      <c r="O60" s="3">
        <f t="shared" si="1"/>
        <v>1.0000000000000002</v>
      </c>
      <c r="R60">
        <f t="shared" si="10"/>
        <v>2001</v>
      </c>
      <c r="S60" s="35">
        <f t="shared" si="2"/>
        <v>0.10141094189905153</v>
      </c>
      <c r="T60" s="35">
        <f t="shared" si="3"/>
        <v>0.77502819449740779</v>
      </c>
      <c r="U60" s="35">
        <f t="shared" si="4"/>
        <v>5.9439680002596328E-2</v>
      </c>
      <c r="V60" s="35">
        <f t="shared" si="5"/>
        <v>6.3082652473407927E-2</v>
      </c>
      <c r="W60" s="35">
        <f t="shared" si="6"/>
        <v>1.0385311275364906E-3</v>
      </c>
      <c r="Y60" s="35">
        <f t="shared" si="11"/>
        <v>1</v>
      </c>
    </row>
    <row r="61" spans="3:25" x14ac:dyDescent="0.25">
      <c r="C61">
        <f t="shared" si="9"/>
        <v>2002</v>
      </c>
      <c r="D61" s="3">
        <f>Données!C59/Données!N59</f>
        <v>9.9161522306370528E-2</v>
      </c>
      <c r="E61" s="3">
        <f>(Données!D59)/Données!N59</f>
        <v>0.23091548399414497</v>
      </c>
      <c r="F61" s="3">
        <f>(Données!E59)/Données!N59</f>
        <v>0.19947654808120666</v>
      </c>
      <c r="G61" s="3">
        <f>(Données!F59)/Données!N59</f>
        <v>5.7388786355247245E-2</v>
      </c>
      <c r="H61" s="3">
        <f>(Données!G59)/Données!N59</f>
        <v>1.1932794501368293E-3</v>
      </c>
      <c r="I61" s="3">
        <f>(Données!H59)/Données!N59</f>
        <v>5.8765035321071725E-2</v>
      </c>
      <c r="J61" s="3">
        <f>(Données!I59)/Données!N59</f>
        <v>0.34740342391650225</v>
      </c>
      <c r="K61" s="3">
        <f>(Données!J59)/Données!N59</f>
        <v>3.9775981671227649E-5</v>
      </c>
      <c r="L61" s="3">
        <f>(Données!K59)/Données!N59</f>
        <v>1.1455482721313562E-3</v>
      </c>
      <c r="M61" s="3">
        <f>(Données!L59)/Données!N59</f>
        <v>4.5105963215172152E-3</v>
      </c>
      <c r="N61" s="3"/>
      <c r="O61" s="3">
        <f t="shared" si="1"/>
        <v>0.99999999999999989</v>
      </c>
      <c r="R61">
        <f t="shared" si="10"/>
        <v>2002</v>
      </c>
      <c r="S61" s="35">
        <f t="shared" si="2"/>
        <v>9.9161522306370528E-2</v>
      </c>
      <c r="T61" s="35">
        <f t="shared" si="3"/>
        <v>0.77779545599185385</v>
      </c>
      <c r="U61" s="35">
        <f t="shared" si="4"/>
        <v>5.8765035321071725E-2</v>
      </c>
      <c r="V61" s="35">
        <f t="shared" si="5"/>
        <v>6.3084706930567044E-2</v>
      </c>
      <c r="W61" s="35">
        <f t="shared" si="6"/>
        <v>1.1932794501368293E-3</v>
      </c>
      <c r="Y61" s="35">
        <f t="shared" si="11"/>
        <v>0.99999999999999989</v>
      </c>
    </row>
    <row r="62" spans="3:25" x14ac:dyDescent="0.25">
      <c r="C62">
        <f t="shared" si="9"/>
        <v>2003</v>
      </c>
      <c r="D62" s="3">
        <f>Données!C60/Données!N60</f>
        <v>9.5013030270320278E-2</v>
      </c>
      <c r="E62" s="3">
        <f>(Données!D60)/Données!N60</f>
        <v>0.2434424586346744</v>
      </c>
      <c r="F62" s="3">
        <f>(Données!E60)/Données!N60</f>
        <v>0.19883113078073678</v>
      </c>
      <c r="G62" s="3">
        <f>(Données!F60)/Données!N60</f>
        <v>5.5328532436891856E-2</v>
      </c>
      <c r="H62" s="3">
        <f>(Données!G60)/Données!N60</f>
        <v>1.434100757143518E-3</v>
      </c>
      <c r="I62" s="3">
        <f>(Données!H60)/Données!N60</f>
        <v>5.5567549229749109E-2</v>
      </c>
      <c r="J62" s="3">
        <f>(Données!I60)/Données!N60</f>
        <v>0.34440777806905271</v>
      </c>
      <c r="K62" s="3">
        <f>(Données!J60)/Données!N60</f>
        <v>4.6261314746565097E-5</v>
      </c>
      <c r="L62" s="3">
        <f>(Données!K60)/Données!N60</f>
        <v>1.3338679085259603E-3</v>
      </c>
      <c r="M62" s="3">
        <f>(Données!L60)/Données!N60</f>
        <v>4.5952905981587995E-3</v>
      </c>
      <c r="N62" s="3"/>
      <c r="O62" s="3">
        <f t="shared" si="1"/>
        <v>1.0000000000000002</v>
      </c>
      <c r="R62">
        <f t="shared" si="10"/>
        <v>2003</v>
      </c>
      <c r="S62" s="35">
        <f t="shared" si="2"/>
        <v>9.5013030270320278E-2</v>
      </c>
      <c r="T62" s="35">
        <f t="shared" si="3"/>
        <v>0.78668136748446393</v>
      </c>
      <c r="U62" s="35">
        <f t="shared" si="4"/>
        <v>5.5567549229749109E-2</v>
      </c>
      <c r="V62" s="35">
        <f t="shared" si="5"/>
        <v>6.1303952258323184E-2</v>
      </c>
      <c r="W62" s="35">
        <f t="shared" si="6"/>
        <v>1.434100757143518E-3</v>
      </c>
      <c r="Y62" s="35">
        <f t="shared" si="11"/>
        <v>1</v>
      </c>
    </row>
    <row r="63" spans="3:25" x14ac:dyDescent="0.25">
      <c r="C63">
        <f t="shared" si="9"/>
        <v>2004</v>
      </c>
      <c r="D63" s="3">
        <f>Données!C61/Données!N61</f>
        <v>9.0057396778374377E-2</v>
      </c>
      <c r="E63" s="3">
        <f>(Données!D61)/Données!N61</f>
        <v>0.24937604147380116</v>
      </c>
      <c r="F63" s="3">
        <f>(Données!E61)/Données!N61</f>
        <v>0.19802258840955378</v>
      </c>
      <c r="G63" s="3">
        <f>(Données!F61)/Données!N61</f>
        <v>5.6559896315497127E-2</v>
      </c>
      <c r="H63" s="3">
        <f>(Données!G61)/Données!N61</f>
        <v>1.5478615071283096E-3</v>
      </c>
      <c r="I63" s="3">
        <f>(Données!H61)/Données!N61</f>
        <v>5.5367524532493981E-2</v>
      </c>
      <c r="J63" s="3">
        <f>(Données!I61)/Données!N61</f>
        <v>0.34258840955378633</v>
      </c>
      <c r="K63" s="3">
        <f>(Données!J61)/Données!N61</f>
        <v>5.9248287354193669E-5</v>
      </c>
      <c r="L63" s="3">
        <f>(Données!K61)/Données!N61</f>
        <v>1.703388261433068E-3</v>
      </c>
      <c r="M63" s="3">
        <f>(Données!L61)/Données!N61</f>
        <v>4.7176448805776707E-3</v>
      </c>
      <c r="N63" s="3"/>
      <c r="O63" s="3">
        <f t="shared" si="1"/>
        <v>0.99999999999999978</v>
      </c>
      <c r="R63">
        <f t="shared" si="10"/>
        <v>2004</v>
      </c>
      <c r="S63" s="35">
        <f t="shared" si="2"/>
        <v>9.0057396778374377E-2</v>
      </c>
      <c r="T63" s="35">
        <f t="shared" si="3"/>
        <v>0.78998703943714133</v>
      </c>
      <c r="U63" s="35">
        <f t="shared" si="4"/>
        <v>5.5367524532493981E-2</v>
      </c>
      <c r="V63" s="35">
        <f t="shared" si="5"/>
        <v>6.3040177744862064E-2</v>
      </c>
      <c r="W63" s="35">
        <f t="shared" si="6"/>
        <v>1.5478615071283096E-3</v>
      </c>
      <c r="Y63" s="35">
        <f t="shared" si="11"/>
        <v>1</v>
      </c>
    </row>
    <row r="64" spans="3:25" x14ac:dyDescent="0.25">
      <c r="C64">
        <f t="shared" si="9"/>
        <v>2005</v>
      </c>
      <c r="D64" s="3">
        <f>Données!C62/Données!N62</f>
        <v>8.6811796339166317E-2</v>
      </c>
      <c r="E64" s="3">
        <f>(Données!D62)/Données!N62</f>
        <v>0.26021251815319135</v>
      </c>
      <c r="F64" s="3">
        <f>(Données!E62)/Données!N62</f>
        <v>0.19751391145556244</v>
      </c>
      <c r="G64" s="3">
        <f>(Données!F62)/Données!N62</f>
        <v>5.6422275583418405E-2</v>
      </c>
      <c r="H64" s="3">
        <f>(Données!G62)/Données!N62</f>
        <v>1.7757775317411247E-3</v>
      </c>
      <c r="I64" s="3">
        <f>(Données!H62)/Données!N62</f>
        <v>5.3553711878298133E-2</v>
      </c>
      <c r="J64" s="3">
        <f>(Données!I62)/Données!N62</f>
        <v>0.3366859821415733</v>
      </c>
      <c r="K64" s="3">
        <f>(Données!J62)/Données!N62</f>
        <v>7.9083209915596653E-5</v>
      </c>
      <c r="L64" s="3">
        <f>(Données!K62)/Données!N62</f>
        <v>2.0202165442075141E-3</v>
      </c>
      <c r="M64" s="3">
        <f>(Données!L62)/Données!N62</f>
        <v>4.9247271629257912E-3</v>
      </c>
      <c r="N64" s="3"/>
      <c r="O64" s="3">
        <f t="shared" si="1"/>
        <v>0.99999999999999989</v>
      </c>
      <c r="R64">
        <f t="shared" si="10"/>
        <v>2005</v>
      </c>
      <c r="S64" s="35">
        <f t="shared" si="2"/>
        <v>8.6811796339166317E-2</v>
      </c>
      <c r="T64" s="35">
        <f t="shared" si="3"/>
        <v>0.79441241175032706</v>
      </c>
      <c r="U64" s="35">
        <f t="shared" si="4"/>
        <v>5.3553711878298133E-2</v>
      </c>
      <c r="V64" s="35">
        <f t="shared" si="5"/>
        <v>6.3446302500467303E-2</v>
      </c>
      <c r="W64" s="35">
        <f t="shared" si="6"/>
        <v>1.7757775317411247E-3</v>
      </c>
      <c r="Y64" s="35">
        <f t="shared" si="11"/>
        <v>1</v>
      </c>
    </row>
    <row r="65" spans="3:25" x14ac:dyDescent="0.25">
      <c r="C65">
        <f t="shared" si="9"/>
        <v>2006</v>
      </c>
      <c r="D65" s="3">
        <f>Données!C63/Données!N63</f>
        <v>8.4007118534814962E-2</v>
      </c>
      <c r="E65" s="3">
        <f>(Données!D63)/Données!N63</f>
        <v>0.26721830640528005</v>
      </c>
      <c r="F65" s="3">
        <f>(Données!E63)/Données!N63</f>
        <v>0.19765845045752001</v>
      </c>
      <c r="G65" s="3">
        <f>(Données!F63)/Données!N63</f>
        <v>5.6724072698737443E-2</v>
      </c>
      <c r="H65" s="3">
        <f>(Données!G63)/Données!N63</f>
        <v>2.2140324818183091E-3</v>
      </c>
      <c r="I65" s="3">
        <f>(Données!H63)/Données!N63</f>
        <v>5.2457155668904056E-2</v>
      </c>
      <c r="J65" s="3">
        <f>(Données!I63)/Données!N63</f>
        <v>0.33200678222608354</v>
      </c>
      <c r="K65" s="3">
        <f>(Données!J63)/Données!N63</f>
        <v>1.050964785673248E-4</v>
      </c>
      <c r="L65" s="3">
        <f>(Données!K63)/Données!N63</f>
        <v>2.5083026218068187E-3</v>
      </c>
      <c r="M65" s="3">
        <f>(Données!L63)/Données!N63</f>
        <v>5.1006824264674972E-3</v>
      </c>
      <c r="N65" s="3"/>
      <c r="O65" s="3">
        <f t="shared" si="1"/>
        <v>1.0000000000000002</v>
      </c>
      <c r="R65">
        <f t="shared" si="10"/>
        <v>2006</v>
      </c>
      <c r="S65" s="35">
        <f t="shared" si="2"/>
        <v>8.4007118534814962E-2</v>
      </c>
      <c r="T65" s="35">
        <f t="shared" si="3"/>
        <v>0.79688353908888354</v>
      </c>
      <c r="U65" s="35">
        <f t="shared" si="4"/>
        <v>5.2457155668904056E-2</v>
      </c>
      <c r="V65" s="35">
        <f t="shared" si="5"/>
        <v>6.4438154225579081E-2</v>
      </c>
      <c r="W65" s="35">
        <f t="shared" si="6"/>
        <v>2.2140324818183091E-3</v>
      </c>
      <c r="Y65" s="35">
        <f t="shared" si="11"/>
        <v>1</v>
      </c>
    </row>
    <row r="66" spans="3:25" x14ac:dyDescent="0.25">
      <c r="C66">
        <f t="shared" si="9"/>
        <v>2007</v>
      </c>
      <c r="D66" s="3">
        <f>Données!C64/Données!N64</f>
        <v>8.1224125113389126E-2</v>
      </c>
      <c r="E66" s="3">
        <f>(Données!D64)/Données!N64</f>
        <v>0.27445283353453509</v>
      </c>
      <c r="F66" s="3">
        <f>(Données!E64)/Données!N64</f>
        <v>0.20015141284553845</v>
      </c>
      <c r="G66" s="3">
        <f>(Données!F64)/Données!N64</f>
        <v>5.5872704083372547E-2</v>
      </c>
      <c r="H66" s="3">
        <f>(Données!G64)/Données!N64</f>
        <v>2.9259509340535672E-3</v>
      </c>
      <c r="I66" s="3">
        <f>(Données!H64)/Données!N64</f>
        <v>4.9741165878910643E-2</v>
      </c>
      <c r="J66" s="3">
        <f>(Données!I64)/Données!N64</f>
        <v>0.32701082397233644</v>
      </c>
      <c r="K66" s="3">
        <f>(Données!J64)/Données!N64</f>
        <v>1.4322836740122359E-4</v>
      </c>
      <c r="L66" s="3">
        <f>(Données!K64)/Données!N64</f>
        <v>3.1237424890362096E-3</v>
      </c>
      <c r="M66" s="3">
        <f>(Données!L64)/Données!N64</f>
        <v>5.3540127814266907E-3</v>
      </c>
      <c r="N66" s="3"/>
      <c r="O66" s="3">
        <f t="shared" si="1"/>
        <v>1</v>
      </c>
      <c r="R66">
        <f t="shared" si="10"/>
        <v>2007</v>
      </c>
      <c r="S66" s="35">
        <f t="shared" si="2"/>
        <v>8.1224125113389126E-2</v>
      </c>
      <c r="T66" s="35">
        <f t="shared" si="3"/>
        <v>0.80161507035240998</v>
      </c>
      <c r="U66" s="35">
        <f t="shared" si="4"/>
        <v>4.9741165878910643E-2</v>
      </c>
      <c r="V66" s="35">
        <f t="shared" si="5"/>
        <v>6.4493687721236675E-2</v>
      </c>
      <c r="W66" s="35">
        <f t="shared" si="6"/>
        <v>2.9259509340535672E-3</v>
      </c>
      <c r="Y66" s="35">
        <f t="shared" si="11"/>
        <v>1</v>
      </c>
    </row>
    <row r="67" spans="3:25" x14ac:dyDescent="0.25">
      <c r="C67">
        <f t="shared" si="9"/>
        <v>2008</v>
      </c>
      <c r="D67" s="3">
        <f>Données!C65/Données!N65</f>
        <v>7.9946449942190273E-2</v>
      </c>
      <c r="E67" s="3">
        <f>(Données!D65)/Données!N65</f>
        <v>0.27539063820580262</v>
      </c>
      <c r="F67" s="3">
        <f>(Données!E65)/Données!N65</f>
        <v>0.20273970750309334</v>
      </c>
      <c r="G67" s="3">
        <f>(Données!F65)/Données!N65</f>
        <v>5.8113983191231851E-2</v>
      </c>
      <c r="H67" s="3">
        <f>(Données!G65)/Données!N65</f>
        <v>3.9080724007599784E-3</v>
      </c>
      <c r="I67" s="3">
        <f>(Données!H65)/Données!N65</f>
        <v>4.8803575412950731E-2</v>
      </c>
      <c r="J67" s="3">
        <f>(Données!I65)/Données!N65</f>
        <v>0.32121244903616658</v>
      </c>
      <c r="K67" s="3">
        <f>(Données!J65)/Données!N65</f>
        <v>2.2988661180941048E-4</v>
      </c>
      <c r="L67" s="3">
        <f>(Données!K65)/Données!N65</f>
        <v>3.9959702229223999E-3</v>
      </c>
      <c r="M67" s="3">
        <f>(Données!L65)/Données!N65</f>
        <v>5.6592674730728404E-3</v>
      </c>
      <c r="N67" s="3"/>
      <c r="O67" s="3">
        <f t="shared" si="1"/>
        <v>1</v>
      </c>
      <c r="R67">
        <f t="shared" si="10"/>
        <v>2008</v>
      </c>
      <c r="S67" s="35">
        <f t="shared" si="2"/>
        <v>7.9946449942190273E-2</v>
      </c>
      <c r="T67" s="35">
        <f t="shared" si="3"/>
        <v>0.79934279474506253</v>
      </c>
      <c r="U67" s="35">
        <f t="shared" si="4"/>
        <v>4.8803575412950731E-2</v>
      </c>
      <c r="V67" s="35">
        <f t="shared" si="5"/>
        <v>6.7999107499036496E-2</v>
      </c>
      <c r="W67" s="35">
        <f t="shared" si="6"/>
        <v>3.9080724007599784E-3</v>
      </c>
      <c r="Y67" s="35">
        <f t="shared" si="11"/>
        <v>1</v>
      </c>
    </row>
    <row r="68" spans="3:25" x14ac:dyDescent="0.25">
      <c r="C68">
        <f t="shared" si="9"/>
        <v>2009</v>
      </c>
      <c r="D68" s="3">
        <f>Données!C66/Données!N66</f>
        <v>8.0286081557859032E-2</v>
      </c>
      <c r="E68" s="3">
        <f>(Données!D66)/Données!N66</f>
        <v>0.27525777425265979</v>
      </c>
      <c r="F68" s="3">
        <f>(Données!E66)/Données!N66</f>
        <v>0.20197330634794738</v>
      </c>
      <c r="G68" s="3">
        <f>(Données!F66)/Données!N66</f>
        <v>5.8515439105106253E-2</v>
      </c>
      <c r="H68" s="3">
        <f>(Données!G66)/Données!N66</f>
        <v>4.3896835598829414E-3</v>
      </c>
      <c r="I68" s="3">
        <f>(Données!H66)/Données!N66</f>
        <v>4.8471132018707438E-2</v>
      </c>
      <c r="J68" s="3">
        <f>(Données!I66)/Données!N66</f>
        <v>0.31956486065147827</v>
      </c>
      <c r="K68" s="3">
        <f>(Données!J66)/Données!N66</f>
        <v>3.8973825998960698E-4</v>
      </c>
      <c r="L68" s="3">
        <f>(Données!K66)/Données!N66</f>
        <v>5.018734786532834E-3</v>
      </c>
      <c r="M68" s="3">
        <f>(Données!L66)/Données!N66</f>
        <v>6.133249459836447E-3</v>
      </c>
      <c r="N68" s="3"/>
      <c r="O68" s="3">
        <f t="shared" si="1"/>
        <v>0.99999999999999989</v>
      </c>
      <c r="R68">
        <f t="shared" si="10"/>
        <v>2009</v>
      </c>
      <c r="S68" s="35">
        <f t="shared" si="2"/>
        <v>8.0286081557859032E-2</v>
      </c>
      <c r="T68" s="35">
        <f t="shared" si="3"/>
        <v>0.79679594125208542</v>
      </c>
      <c r="U68" s="35">
        <f t="shared" si="4"/>
        <v>4.8471132018707438E-2</v>
      </c>
      <c r="V68" s="35">
        <f t="shared" si="5"/>
        <v>7.0057161611465135E-2</v>
      </c>
      <c r="W68" s="35">
        <f t="shared" si="6"/>
        <v>4.3896835598829414E-3</v>
      </c>
      <c r="Y68" s="35">
        <f t="shared" si="11"/>
        <v>0.99999999999999989</v>
      </c>
    </row>
    <row r="69" spans="3:25" x14ac:dyDescent="0.25">
      <c r="C69">
        <f t="shared" si="9"/>
        <v>2010</v>
      </c>
      <c r="D69" s="3">
        <f>Données!C67/Données!N67</f>
        <v>7.6568592697624963E-2</v>
      </c>
      <c r="E69" s="3">
        <f>(Données!D67)/Données!N67</f>
        <v>0.27603161474129218</v>
      </c>
      <c r="F69" s="3">
        <f>(Données!E67)/Données!N67</f>
        <v>0.20760959470636889</v>
      </c>
      <c r="G69" s="3">
        <f>(Données!F67)/Données!N67</f>
        <v>5.8824687856945924E-2</v>
      </c>
      <c r="H69" s="3">
        <f>(Données!G67)/Données!N67</f>
        <v>4.8249241797628899E-3</v>
      </c>
      <c r="I69" s="3">
        <f>(Données!H67)/Données!N67</f>
        <v>4.7330208620531201E-2</v>
      </c>
      <c r="J69" s="3">
        <f>(Données!I67)/Données!N67</f>
        <v>0.31574697703729959</v>
      </c>
      <c r="K69" s="3">
        <f>(Données!J67)/Données!N67</f>
        <v>5.9080704241994565E-4</v>
      </c>
      <c r="L69" s="3">
        <f>(Données!K67)/Données!N67</f>
        <v>5.9671511284414515E-3</v>
      </c>
      <c r="M69" s="3">
        <f>(Données!L67)/Données!N67</f>
        <v>6.5054419893129569E-3</v>
      </c>
      <c r="N69" s="3"/>
      <c r="O69" s="3">
        <f t="shared" si="1"/>
        <v>1</v>
      </c>
      <c r="R69">
        <f t="shared" si="10"/>
        <v>2010</v>
      </c>
      <c r="S69" s="35">
        <f t="shared" si="2"/>
        <v>7.6568592697624963E-2</v>
      </c>
      <c r="T69" s="35">
        <f t="shared" si="3"/>
        <v>0.79938818648496068</v>
      </c>
      <c r="U69" s="35">
        <f t="shared" si="4"/>
        <v>4.7330208620531201E-2</v>
      </c>
      <c r="V69" s="35">
        <f t="shared" si="5"/>
        <v>7.188808801712028E-2</v>
      </c>
      <c r="W69" s="35">
        <f t="shared" si="6"/>
        <v>4.8249241797628899E-3</v>
      </c>
      <c r="Y69" s="35">
        <f t="shared" si="11"/>
        <v>1</v>
      </c>
    </row>
    <row r="70" spans="3:25" x14ac:dyDescent="0.25">
      <c r="C70">
        <f t="shared" si="9"/>
        <v>2011</v>
      </c>
      <c r="D70" s="3">
        <f>Données!C68/Données!N68</f>
        <v>7.4208057572447472E-2</v>
      </c>
      <c r="E70" s="3">
        <f>(Données!D68)/Données!N68</f>
        <v>0.28288247767140012</v>
      </c>
      <c r="F70" s="3">
        <f>(Données!E68)/Données!N68</f>
        <v>0.20822463535308103</v>
      </c>
      <c r="G70" s="3">
        <f>(Données!F68)/Données!N68</f>
        <v>5.8382060014136095E-2</v>
      </c>
      <c r="H70" s="3">
        <f>(Données!G68)/Données!N68</f>
        <v>4.9861851828053713E-3</v>
      </c>
      <c r="I70" s="3">
        <f>(Données!H68)/Données!N68</f>
        <v>4.4040352117201052E-2</v>
      </c>
      <c r="J70" s="3">
        <f>(Données!I68)/Données!N68</f>
        <v>0.31211206065668573</v>
      </c>
      <c r="K70" s="3">
        <f>(Données!J68)/Données!N68</f>
        <v>1.1116108719398574E-3</v>
      </c>
      <c r="L70" s="3">
        <f>(Données!K68)/Données!N68</f>
        <v>7.3957463214033283E-3</v>
      </c>
      <c r="M70" s="3">
        <f>(Données!L68)/Données!N68</f>
        <v>6.656814238899955E-3</v>
      </c>
      <c r="N70" s="3"/>
      <c r="O70" s="3">
        <f t="shared" si="1"/>
        <v>0.99999999999999989</v>
      </c>
      <c r="R70">
        <f t="shared" si="10"/>
        <v>2011</v>
      </c>
      <c r="S70" s="35">
        <f t="shared" si="2"/>
        <v>7.4208057572447472E-2</v>
      </c>
      <c r="T70" s="35">
        <f t="shared" si="3"/>
        <v>0.80321917368116691</v>
      </c>
      <c r="U70" s="35">
        <f t="shared" si="4"/>
        <v>4.4040352117201052E-2</v>
      </c>
      <c r="V70" s="35">
        <f t="shared" si="5"/>
        <v>7.3546231446379229E-2</v>
      </c>
      <c r="W70" s="35">
        <f t="shared" si="6"/>
        <v>4.9861851828053713E-3</v>
      </c>
      <c r="Y70" s="35">
        <f t="shared" si="11"/>
        <v>1.0000000000000002</v>
      </c>
    </row>
    <row r="71" spans="3:25" x14ac:dyDescent="0.25">
      <c r="C71">
        <f t="shared" si="9"/>
        <v>2012</v>
      </c>
      <c r="D71" s="3">
        <f>Données!C69/Données!N69</f>
        <v>7.2689604331634405E-2</v>
      </c>
      <c r="E71" s="3">
        <f>(Données!D69)/Données!N69</f>
        <v>0.28092072651473748</v>
      </c>
      <c r="F71" s="3">
        <f>(Données!E69)/Données!N69</f>
        <v>0.21119259758252093</v>
      </c>
      <c r="G71" s="3">
        <f>(Données!F69)/Données!N69</f>
        <v>5.9795111659061734E-2</v>
      </c>
      <c r="H71" s="3">
        <f>(Données!G69)/Données!N69</f>
        <v>5.0268820621020118E-3</v>
      </c>
      <c r="I71" s="3">
        <f>(Données!H69)/Données!N69</f>
        <v>4.0443840004067262E-2</v>
      </c>
      <c r="J71" s="3">
        <f>(Données!I69)/Données!N69</f>
        <v>0.31247378522312746</v>
      </c>
      <c r="K71" s="3">
        <f>(Données!J69)/Données!N69</f>
        <v>1.6650355249945982E-3</v>
      </c>
      <c r="L71" s="3">
        <f>(Données!K69)/Données!N69</f>
        <v>8.7255487626625317E-3</v>
      </c>
      <c r="M71" s="3">
        <f>(Données!L69)/Données!N69</f>
        <v>7.0668683350915773E-3</v>
      </c>
      <c r="N71" s="3"/>
      <c r="O71" s="3">
        <f t="shared" si="1"/>
        <v>1</v>
      </c>
      <c r="R71">
        <f t="shared" si="10"/>
        <v>2012</v>
      </c>
      <c r="S71" s="35">
        <f t="shared" si="2"/>
        <v>7.2689604331634405E-2</v>
      </c>
      <c r="T71" s="35">
        <f t="shared" si="3"/>
        <v>0.8045871093203858</v>
      </c>
      <c r="U71" s="35">
        <f t="shared" si="4"/>
        <v>4.0443840004067262E-2</v>
      </c>
      <c r="V71" s="35">
        <f t="shared" si="5"/>
        <v>7.7252564281810446E-2</v>
      </c>
      <c r="W71" s="35">
        <f t="shared" si="6"/>
        <v>5.0268820621020118E-3</v>
      </c>
      <c r="Y71" s="35">
        <f t="shared" ref="Y71:Y78" si="12">SUM(S71:W71)</f>
        <v>1</v>
      </c>
    </row>
    <row r="72" spans="3:25" x14ac:dyDescent="0.25">
      <c r="C72">
        <f t="shared" si="9"/>
        <v>2013</v>
      </c>
      <c r="D72" s="3">
        <f>Données!C70/Données!N70</f>
        <v>7.0822627732663179E-2</v>
      </c>
      <c r="E72" s="3">
        <f>(Données!D70)/Données!N70</f>
        <v>0.28127129398673445</v>
      </c>
      <c r="F72" s="3">
        <f>(Données!E70)/Données!N70</f>
        <v>0.21109881660133906</v>
      </c>
      <c r="G72" s="3">
        <f>(Données!F70)/Données!N70</f>
        <v>6.1051618186705674E-2</v>
      </c>
      <c r="H72" s="3">
        <f>(Données!G70)/Données!N70</f>
        <v>5.357488919312591E-3</v>
      </c>
      <c r="I72" s="3">
        <f>(Données!H70)/Données!N70</f>
        <v>3.9909229009208382E-2</v>
      </c>
      <c r="J72" s="3">
        <f>(Données!I70)/Données!N70</f>
        <v>0.31064058563542818</v>
      </c>
      <c r="K72" s="3">
        <f>(Données!J70)/Données!N70</f>
        <v>2.2317660959096791E-3</v>
      </c>
      <c r="L72" s="3">
        <f>(Données!K70)/Données!N70</f>
        <v>1.0183604958646687E-2</v>
      </c>
      <c r="M72" s="3">
        <f>(Données!L70)/Données!N70</f>
        <v>7.4329688740521248E-3</v>
      </c>
      <c r="N72" s="3"/>
      <c r="O72" s="3">
        <f t="shared" ref="O72:O78" si="13">SUM(D72:N72)</f>
        <v>0.99999999999999989</v>
      </c>
      <c r="R72">
        <f t="shared" si="10"/>
        <v>2013</v>
      </c>
      <c r="S72" s="35">
        <f t="shared" ref="S72:S78" si="14">D72</f>
        <v>7.0822627732663179E-2</v>
      </c>
      <c r="T72" s="35">
        <f t="shared" ref="T72:T78" si="15">E72+F72+J72</f>
        <v>0.80301069622350174</v>
      </c>
      <c r="U72" s="35">
        <f t="shared" ref="U72:U78" si="16">I72</f>
        <v>3.9909229009208382E-2</v>
      </c>
      <c r="V72" s="35">
        <f t="shared" ref="V72:V78" si="17">G72+K72+L72+M72</f>
        <v>8.0899958115314155E-2</v>
      </c>
      <c r="W72" s="35">
        <f t="shared" ref="W72:W78" si="18">H72</f>
        <v>5.357488919312591E-3</v>
      </c>
      <c r="Y72" s="35">
        <f t="shared" si="12"/>
        <v>0.99999999999999989</v>
      </c>
    </row>
    <row r="73" spans="3:25" x14ac:dyDescent="0.25">
      <c r="C73">
        <f t="shared" si="9"/>
        <v>2014</v>
      </c>
      <c r="D73" s="3">
        <f>Données!C71/Données!N71</f>
        <v>6.9628857148177806E-2</v>
      </c>
      <c r="E73" s="3">
        <f>(Données!D71)/Données!N71</f>
        <v>0.27883821548508042</v>
      </c>
      <c r="F73" s="3">
        <f>(Données!E71)/Données!N71</f>
        <v>0.21116470201183138</v>
      </c>
      <c r="G73" s="3">
        <f>(Données!F71)/Données!N71</f>
        <v>6.1497110436569274E-2</v>
      </c>
      <c r="H73" s="3">
        <f>(Données!G71)/Données!N71</f>
        <v>5.7915417419318795E-3</v>
      </c>
      <c r="I73" s="3">
        <f>(Données!H71)/Données!N71</f>
        <v>4.0149723458537401E-2</v>
      </c>
      <c r="J73" s="3">
        <f>(Données!I71)/Données!N71</f>
        <v>0.31062651694320814</v>
      </c>
      <c r="K73" s="3">
        <f>(Données!J71)/Données!N71</f>
        <v>3.1533796408375081E-3</v>
      </c>
      <c r="L73" s="3">
        <f>(Données!K71)/Données!N71</f>
        <v>1.1216844509829481E-2</v>
      </c>
      <c r="M73" s="3">
        <f>(Données!L71)/Données!N71</f>
        <v>7.9331086239967218E-3</v>
      </c>
      <c r="N73" s="3"/>
      <c r="O73" s="3">
        <f t="shared" si="13"/>
        <v>1</v>
      </c>
      <c r="R73">
        <f t="shared" si="10"/>
        <v>2014</v>
      </c>
      <c r="S73" s="35">
        <f t="shared" si="14"/>
        <v>6.9628857148177806E-2</v>
      </c>
      <c r="T73" s="35">
        <f t="shared" si="15"/>
        <v>0.80062943444011991</v>
      </c>
      <c r="U73" s="35">
        <f t="shared" si="16"/>
        <v>4.0149723458537401E-2</v>
      </c>
      <c r="V73" s="35">
        <f t="shared" si="17"/>
        <v>8.3800443211232992E-2</v>
      </c>
      <c r="W73" s="35">
        <f t="shared" si="18"/>
        <v>5.7915417419318795E-3</v>
      </c>
      <c r="Y73" s="35">
        <f t="shared" si="12"/>
        <v>1</v>
      </c>
    </row>
    <row r="74" spans="3:25" x14ac:dyDescent="0.25">
      <c r="C74">
        <f t="shared" si="9"/>
        <v>2015</v>
      </c>
      <c r="D74" s="3">
        <f>Données!C72/Données!N72</f>
        <v>6.8555527447508216E-2</v>
      </c>
      <c r="E74" s="3">
        <f>(Données!D72)/Données!N72</f>
        <v>0.27042752339994941</v>
      </c>
      <c r="F74" s="3">
        <f>(Données!E72)/Données!N72</f>
        <v>0.21471805914618722</v>
      </c>
      <c r="G74" s="3">
        <f>(Données!F72)/Données!N72</f>
        <v>6.0670191827139619E-2</v>
      </c>
      <c r="H74" s="3">
        <f>(Données!G72)/Données!N72</f>
        <v>5.7875155022736671E-3</v>
      </c>
      <c r="I74" s="3">
        <f>(Données!H72)/Données!N72</f>
        <v>4.021027561654316E-2</v>
      </c>
      <c r="J74" s="3">
        <f>(Données!I72)/Données!N72</f>
        <v>0.31416090280305786</v>
      </c>
      <c r="K74" s="3">
        <f>(Données!J72)/Données!N72</f>
        <v>4.0352186977473115E-3</v>
      </c>
      <c r="L74" s="3">
        <f>(Données!K72)/Données!N72</f>
        <v>1.3031164968872052E-2</v>
      </c>
      <c r="M74" s="3">
        <f>(Données!L72)/Données!N72</f>
        <v>8.4036205907214653E-3</v>
      </c>
      <c r="N74" s="3"/>
      <c r="O74" s="3">
        <f t="shared" si="13"/>
        <v>0.99999999999999989</v>
      </c>
      <c r="R74">
        <f t="shared" si="10"/>
        <v>2015</v>
      </c>
      <c r="S74" s="35">
        <f t="shared" si="14"/>
        <v>6.8555527447508216E-2</v>
      </c>
      <c r="T74" s="35">
        <f t="shared" si="15"/>
        <v>0.79930648534919446</v>
      </c>
      <c r="U74" s="35">
        <f t="shared" si="16"/>
        <v>4.021027561654316E-2</v>
      </c>
      <c r="V74" s="35">
        <f t="shared" si="17"/>
        <v>8.6140196084480453E-2</v>
      </c>
      <c r="W74" s="35">
        <f t="shared" si="18"/>
        <v>5.7875155022736671E-3</v>
      </c>
      <c r="Y74" s="35">
        <f t="shared" si="12"/>
        <v>0.99999999999999989</v>
      </c>
    </row>
    <row r="75" spans="3:25" x14ac:dyDescent="0.25">
      <c r="C75">
        <f t="shared" si="9"/>
        <v>2016</v>
      </c>
      <c r="D75" s="3">
        <f>Données!C73/Données!N73</f>
        <v>6.7697575657874695E-2</v>
      </c>
      <c r="E75" s="3">
        <f>(Données!D73)/Données!N73</f>
        <v>0.26320471342314183</v>
      </c>
      <c r="F75" s="3">
        <f>(Données!E73)/Données!N73</f>
        <v>0.21694175851627093</v>
      </c>
      <c r="G75" s="3">
        <f>(Données!F73)/Données!N73</f>
        <v>6.1495061750961144E-2</v>
      </c>
      <c r="H75" s="3">
        <f>(Données!G73)/Données!N73</f>
        <v>5.9161502982446523E-3</v>
      </c>
      <c r="I75" s="3">
        <f>(Données!H73)/Données!N73</f>
        <v>4.0066533842694985E-2</v>
      </c>
      <c r="J75" s="3">
        <f>(Données!I73)/Données!N73</f>
        <v>0.31640741620818025</v>
      </c>
      <c r="K75" s="3">
        <f>(Données!J73)/Données!N73</f>
        <v>5.0570594722379623E-3</v>
      </c>
      <c r="L75" s="3">
        <f>(Données!K73)/Données!N73</f>
        <v>1.4811700695193357E-2</v>
      </c>
      <c r="M75" s="3">
        <f>(Données!L73)/Données!N73</f>
        <v>8.4020301352001805E-3</v>
      </c>
      <c r="N75" s="3"/>
      <c r="O75" s="3">
        <f t="shared" si="13"/>
        <v>0.99999999999999989</v>
      </c>
      <c r="R75">
        <f t="shared" si="10"/>
        <v>2016</v>
      </c>
      <c r="S75" s="35">
        <f t="shared" si="14"/>
        <v>6.7697575657874695E-2</v>
      </c>
      <c r="T75" s="35">
        <f t="shared" si="15"/>
        <v>0.79655388814759298</v>
      </c>
      <c r="U75" s="35">
        <f t="shared" si="16"/>
        <v>4.0066533842694985E-2</v>
      </c>
      <c r="V75" s="35">
        <f t="shared" si="17"/>
        <v>8.9765852053592637E-2</v>
      </c>
      <c r="W75" s="35">
        <f t="shared" si="18"/>
        <v>5.9161502982446523E-3</v>
      </c>
      <c r="Y75" s="35">
        <f t="shared" si="12"/>
        <v>1</v>
      </c>
    </row>
    <row r="76" spans="3:25" x14ac:dyDescent="0.25">
      <c r="C76">
        <f t="shared" si="9"/>
        <v>2017</v>
      </c>
      <c r="D76" s="3">
        <f>Données!C74/Données!N74</f>
        <v>6.660272740896149E-2</v>
      </c>
      <c r="E76" s="3">
        <f>(Données!D74)/Données!N74</f>
        <v>0.25991308257155704</v>
      </c>
      <c r="F76" s="3">
        <f>(Données!E74)/Données!N74</f>
        <v>0.21931365203057096</v>
      </c>
      <c r="G76" s="3">
        <f>(Données!F74)/Données!N74</f>
        <v>6.0932114491233327E-2</v>
      </c>
      <c r="H76" s="3">
        <f>(Données!G74)/Données!N74</f>
        <v>6.0662370747789603E-3</v>
      </c>
      <c r="I76" s="3">
        <f>(Données!H74)/Données!N74</f>
        <v>3.9538438483440734E-2</v>
      </c>
      <c r="J76" s="3">
        <f>(Données!I74)/Données!N74</f>
        <v>0.31510864678555373</v>
      </c>
      <c r="K76" s="3">
        <f>(Données!J74)/Données!N74</f>
        <v>6.6956391428143261E-3</v>
      </c>
      <c r="L76" s="3">
        <f>(Données!K74)/Données!N74</f>
        <v>1.7095759028922523E-2</v>
      </c>
      <c r="M76" s="3">
        <f>(Données!L74)/Données!N74</f>
        <v>8.733702982166941E-3</v>
      </c>
      <c r="N76" s="3"/>
      <c r="O76" s="3">
        <f t="shared" si="13"/>
        <v>1.0000000000000002</v>
      </c>
      <c r="R76">
        <f t="shared" si="10"/>
        <v>2017</v>
      </c>
      <c r="S76" s="35">
        <f t="shared" si="14"/>
        <v>6.660272740896149E-2</v>
      </c>
      <c r="T76" s="35">
        <f t="shared" si="15"/>
        <v>0.79433538138768167</v>
      </c>
      <c r="U76" s="35">
        <f t="shared" si="16"/>
        <v>3.9538438483440734E-2</v>
      </c>
      <c r="V76" s="35">
        <f t="shared" si="17"/>
        <v>9.3457215645137121E-2</v>
      </c>
      <c r="W76" s="35">
        <f t="shared" si="18"/>
        <v>6.0662370747789603E-3</v>
      </c>
      <c r="Y76" s="35">
        <f t="shared" si="12"/>
        <v>0.99999999999999989</v>
      </c>
    </row>
    <row r="77" spans="3:25" x14ac:dyDescent="0.25">
      <c r="C77">
        <f t="shared" si="9"/>
        <v>2018</v>
      </c>
      <c r="D77" s="3">
        <f>Données!C75/Données!N75</f>
        <v>6.4877963330608426E-2</v>
      </c>
      <c r="E77" s="3">
        <f>(Données!D75)/Données!N75</f>
        <v>0.25754408501693332</v>
      </c>
      <c r="F77" s="3">
        <f>(Données!E75)/Données!N75</f>
        <v>0.2249445287866402</v>
      </c>
      <c r="G77" s="3">
        <f>(Données!F75)/Données!N75</f>
        <v>6.0545369613453227E-2</v>
      </c>
      <c r="H77" s="3">
        <f>(Données!G75)/Données!N75</f>
        <v>6.4755342753707815E-3</v>
      </c>
      <c r="I77" s="3">
        <f>(Données!H75)/Données!N75</f>
        <v>3.9197711082564521E-2</v>
      </c>
      <c r="J77" s="3">
        <f>(Données!I75)/Données!N75</f>
        <v>0.31055120868854375</v>
      </c>
      <c r="K77" s="3">
        <f>(Données!J75)/Données!N75</f>
        <v>8.4724979563237188E-3</v>
      </c>
      <c r="L77" s="3">
        <f>(Données!K75)/Données!N75</f>
        <v>1.8457316361088404E-2</v>
      </c>
      <c r="M77" s="3">
        <f>(Données!L75)/Données!N75</f>
        <v>8.9337848884736663E-3</v>
      </c>
      <c r="N77" s="3"/>
      <c r="O77" s="3">
        <f t="shared" si="13"/>
        <v>1</v>
      </c>
      <c r="R77">
        <f t="shared" si="10"/>
        <v>2018</v>
      </c>
      <c r="S77" s="35">
        <f t="shared" si="14"/>
        <v>6.4877963330608426E-2</v>
      </c>
      <c r="T77" s="35">
        <f t="shared" si="15"/>
        <v>0.79303982249211735</v>
      </c>
      <c r="U77" s="35">
        <f t="shared" si="16"/>
        <v>3.9197711082564521E-2</v>
      </c>
      <c r="V77" s="35">
        <f t="shared" si="17"/>
        <v>9.6408968819339011E-2</v>
      </c>
      <c r="W77" s="35">
        <f t="shared" si="18"/>
        <v>6.4755342753707815E-3</v>
      </c>
      <c r="Y77" s="35">
        <f t="shared" si="12"/>
        <v>1.0000000000000002</v>
      </c>
    </row>
    <row r="78" spans="3:25" x14ac:dyDescent="0.25">
      <c r="C78">
        <f t="shared" si="9"/>
        <v>2019</v>
      </c>
      <c r="D78" s="3">
        <f>Données!C76/Données!N76</f>
        <v>6.4099457713164873E-2</v>
      </c>
      <c r="E78" s="3">
        <f>(Données!D76)/Données!N76</f>
        <v>0.25296527056651669</v>
      </c>
      <c r="F78" s="3">
        <f>(Données!E76)/Données!N76</f>
        <v>0.22667589708088151</v>
      </c>
      <c r="G78" s="3">
        <f>(Données!F76)/Données!N76</f>
        <v>6.0314987885081342E-2</v>
      </c>
      <c r="H78" s="3">
        <f>(Données!G76)/Données!N76</f>
        <v>6.593977154724818E-3</v>
      </c>
      <c r="I78" s="3">
        <f>(Données!H76)/Données!N76</f>
        <v>3.9938848505826699E-2</v>
      </c>
      <c r="J78" s="3">
        <f>(Données!I76)/Données!N76</f>
        <v>0.30933425637475481</v>
      </c>
      <c r="K78" s="3">
        <f>(Données!J76)/Données!N76</f>
        <v>1.0343832929502712E-2</v>
      </c>
      <c r="L78" s="3">
        <f>(Données!K76)/Données!N76</f>
        <v>2.0422291450328832E-2</v>
      </c>
      <c r="M78" s="3">
        <f>(Données!L76)/Données!N76</f>
        <v>9.3111803392177221E-3</v>
      </c>
      <c r="N78" s="3"/>
      <c r="O78" s="3">
        <f t="shared" si="13"/>
        <v>1.0000000000000002</v>
      </c>
      <c r="R78">
        <f t="shared" si="10"/>
        <v>2019</v>
      </c>
      <c r="S78" s="35">
        <f t="shared" si="14"/>
        <v>6.4099457713164873E-2</v>
      </c>
      <c r="T78" s="35">
        <f t="shared" si="15"/>
        <v>0.78897542402215293</v>
      </c>
      <c r="U78" s="35">
        <f t="shared" si="16"/>
        <v>3.9938848505826699E-2</v>
      </c>
      <c r="V78" s="35">
        <f t="shared" si="17"/>
        <v>0.10039229260413061</v>
      </c>
      <c r="W78" s="35">
        <f t="shared" si="18"/>
        <v>6.593977154724818E-3</v>
      </c>
      <c r="Y78" s="35">
        <f t="shared" si="12"/>
        <v>1</v>
      </c>
    </row>
    <row r="106" spans="3:3" x14ac:dyDescent="0.25">
      <c r="C106" s="2" t="s">
        <v>75</v>
      </c>
    </row>
    <row r="108" spans="3:3" x14ac:dyDescent="0.25">
      <c r="C108" t="s">
        <v>129</v>
      </c>
    </row>
    <row r="109" spans="3:3" x14ac:dyDescent="0.25">
      <c r="C109" t="s">
        <v>130</v>
      </c>
    </row>
    <row r="110" spans="3:3" x14ac:dyDescent="0.25">
      <c r="C110" t="s">
        <v>96</v>
      </c>
    </row>
    <row r="111" spans="3:3" x14ac:dyDescent="0.25">
      <c r="C111" t="s">
        <v>97</v>
      </c>
    </row>
    <row r="113" spans="3:3" x14ac:dyDescent="0.25">
      <c r="C113" t="s">
        <v>101</v>
      </c>
    </row>
    <row r="114" spans="3:3" x14ac:dyDescent="0.25">
      <c r="C114" t="s">
        <v>98</v>
      </c>
    </row>
    <row r="115" spans="3:3" x14ac:dyDescent="0.25">
      <c r="C115" t="s">
        <v>99</v>
      </c>
    </row>
    <row r="116" spans="3:3" x14ac:dyDescent="0.25">
      <c r="C116" t="s">
        <v>100</v>
      </c>
    </row>
    <row r="118" spans="3:3" x14ac:dyDescent="0.25">
      <c r="C118" t="s">
        <v>131</v>
      </c>
    </row>
    <row r="119" spans="3:3" x14ac:dyDescent="0.25">
      <c r="C119" t="s">
        <v>132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140D5-17F4-4310-BA3E-CCF9BA6C705D}">
  <dimension ref="B2:I71"/>
  <sheetViews>
    <sheetView topLeftCell="A34" workbookViewId="0">
      <selection activeCell="B53" sqref="B53"/>
    </sheetView>
  </sheetViews>
  <sheetFormatPr baseColWidth="10" defaultRowHeight="15" x14ac:dyDescent="0.25"/>
  <cols>
    <col min="4" max="4" width="12" bestFit="1" customWidth="1"/>
  </cols>
  <sheetData>
    <row r="2" spans="2:6" x14ac:dyDescent="0.25">
      <c r="D2" s="34"/>
    </row>
    <row r="4" spans="2:6" ht="16.5" x14ac:dyDescent="0.25">
      <c r="B4" s="2" t="s">
        <v>65</v>
      </c>
      <c r="D4" s="18"/>
      <c r="F4" s="2" t="s">
        <v>64</v>
      </c>
    </row>
    <row r="5" spans="2:6" ht="15.75" thickBot="1" x14ac:dyDescent="0.3"/>
    <row r="6" spans="2:6" ht="15.75" thickBot="1" x14ac:dyDescent="0.3">
      <c r="B6" s="22" t="s">
        <v>57</v>
      </c>
      <c r="C6" s="14" t="s">
        <v>59</v>
      </c>
      <c r="D6" s="15" t="s">
        <v>60</v>
      </c>
    </row>
    <row r="7" spans="2:6" x14ac:dyDescent="0.25">
      <c r="B7" s="4" t="s">
        <v>18</v>
      </c>
      <c r="C7" s="5">
        <v>3.8180000000000001</v>
      </c>
      <c r="D7" s="6">
        <f>83.24*10^6</f>
        <v>83240000</v>
      </c>
    </row>
    <row r="8" spans="2:6" x14ac:dyDescent="0.25">
      <c r="B8" s="7" t="s">
        <v>19</v>
      </c>
      <c r="C8" s="8">
        <v>5.484</v>
      </c>
      <c r="D8" s="9">
        <f>25.69*10^6</f>
        <v>25690000</v>
      </c>
    </row>
    <row r="9" spans="2:6" x14ac:dyDescent="0.25">
      <c r="B9" s="7" t="s">
        <v>47</v>
      </c>
      <c r="C9" s="8">
        <v>3.8</v>
      </c>
      <c r="D9" s="9">
        <f>8.917*10^6</f>
        <v>8917000</v>
      </c>
    </row>
    <row r="10" spans="2:6" x14ac:dyDescent="0.25">
      <c r="B10" s="7" t="s">
        <v>20</v>
      </c>
      <c r="C10" s="8">
        <v>4.6879999999999997</v>
      </c>
      <c r="D10" s="9">
        <f>11.56*10^6</f>
        <v>11560000</v>
      </c>
    </row>
    <row r="11" spans="2:6" x14ac:dyDescent="0.25">
      <c r="B11" s="7" t="s">
        <v>21</v>
      </c>
      <c r="C11" s="8">
        <v>7.6310000000000002</v>
      </c>
      <c r="D11" s="9">
        <f>38.01*10^6</f>
        <v>38010000</v>
      </c>
    </row>
    <row r="12" spans="2:6" x14ac:dyDescent="0.25">
      <c r="B12" s="7" t="s">
        <v>22</v>
      </c>
      <c r="C12" s="8">
        <v>5.4130000000000003</v>
      </c>
      <c r="D12" s="9">
        <f>51.78*10^6</f>
        <v>51780000</v>
      </c>
    </row>
    <row r="13" spans="2:6" x14ac:dyDescent="0.25">
      <c r="B13" s="7" t="s">
        <v>23</v>
      </c>
      <c r="C13" s="8">
        <v>2.8170000000000002</v>
      </c>
      <c r="D13" s="9">
        <f>5.831*10^6</f>
        <v>5831000</v>
      </c>
    </row>
    <row r="14" spans="2:6" x14ac:dyDescent="0.25">
      <c r="B14" s="7" t="s">
        <v>24</v>
      </c>
      <c r="C14" s="8">
        <v>2.5710000000000002</v>
      </c>
      <c r="D14" s="9">
        <f>47.35*10^6</f>
        <v>47350000</v>
      </c>
    </row>
    <row r="15" spans="2:6" x14ac:dyDescent="0.25">
      <c r="B15" s="7" t="s">
        <v>25</v>
      </c>
      <c r="C15" s="8">
        <v>6.8040000000000003</v>
      </c>
      <c r="D15" s="9">
        <f>329.5*10^6</f>
        <v>329500000</v>
      </c>
    </row>
    <row r="16" spans="2:6" x14ac:dyDescent="0.25">
      <c r="B16" s="7" t="s">
        <v>49</v>
      </c>
      <c r="C16" s="8">
        <v>4.173</v>
      </c>
      <c r="D16" s="9">
        <f>1.331*10^6</f>
        <v>1331000</v>
      </c>
    </row>
    <row r="17" spans="2:9" x14ac:dyDescent="0.25">
      <c r="B17" s="7" t="s">
        <v>26</v>
      </c>
      <c r="C17" s="8">
        <v>5.9249999999999998</v>
      </c>
      <c r="D17" s="9">
        <f>5.531*10^6</f>
        <v>5531000</v>
      </c>
    </row>
    <row r="18" spans="2:9" x14ac:dyDescent="0.25">
      <c r="B18" s="7" t="s">
        <v>27</v>
      </c>
      <c r="C18" s="8">
        <v>3.6920000000000002</v>
      </c>
      <c r="D18" s="9">
        <f>67.39*10^6</f>
        <v>67390000</v>
      </c>
    </row>
    <row r="19" spans="2:9" x14ac:dyDescent="0.25">
      <c r="B19" s="7" t="s">
        <v>28</v>
      </c>
      <c r="C19" s="8">
        <v>2.1819999999999999</v>
      </c>
      <c r="D19" s="9">
        <f>10.72*10^6</f>
        <v>10720000</v>
      </c>
    </row>
    <row r="20" spans="2:9" x14ac:dyDescent="0.25">
      <c r="B20" s="7" t="s">
        <v>29</v>
      </c>
      <c r="C20" s="8">
        <v>2.4329999999999998</v>
      </c>
      <c r="D20" s="9">
        <f>9.75*10^6</f>
        <v>9750000</v>
      </c>
    </row>
    <row r="21" spans="2:9" x14ac:dyDescent="0.25">
      <c r="B21" s="7" t="s">
        <v>30</v>
      </c>
      <c r="C21" s="8">
        <v>2.82</v>
      </c>
      <c r="D21" s="9">
        <f>4.995*10^6</f>
        <v>4995000</v>
      </c>
    </row>
    <row r="22" spans="2:9" x14ac:dyDescent="0.25">
      <c r="B22" s="7" t="s">
        <v>31</v>
      </c>
      <c r="C22" s="8">
        <v>17.478999999999999</v>
      </c>
      <c r="D22" s="9">
        <v>366425</v>
      </c>
    </row>
    <row r="23" spans="2:9" x14ac:dyDescent="0.25">
      <c r="B23" s="7" t="s">
        <v>32</v>
      </c>
      <c r="C23" s="8">
        <v>2.4820000000000002</v>
      </c>
      <c r="D23" s="9">
        <f>59.55*10^6</f>
        <v>59550000</v>
      </c>
    </row>
    <row r="24" spans="2:9" x14ac:dyDescent="0.25">
      <c r="B24" s="7" t="s">
        <v>33</v>
      </c>
      <c r="C24" s="8">
        <v>3.4289999999999998</v>
      </c>
      <c r="D24" s="9">
        <f>125.8*10^6</f>
        <v>125800000</v>
      </c>
      <c r="G24" t="s">
        <v>57</v>
      </c>
      <c r="H24" t="s">
        <v>66</v>
      </c>
      <c r="I24" t="s">
        <v>67</v>
      </c>
    </row>
    <row r="25" spans="2:9" x14ac:dyDescent="0.25">
      <c r="B25" s="7" t="s">
        <v>34</v>
      </c>
      <c r="C25" s="8">
        <v>6.548</v>
      </c>
      <c r="D25" s="9">
        <v>632275</v>
      </c>
      <c r="F25">
        <v>1850</v>
      </c>
      <c r="G25">
        <v>0.4</v>
      </c>
      <c r="H25">
        <v>0.4</v>
      </c>
      <c r="I25">
        <v>0.4</v>
      </c>
    </row>
    <row r="26" spans="2:9" x14ac:dyDescent="0.25">
      <c r="B26" s="7" t="s">
        <v>35</v>
      </c>
      <c r="C26" s="8">
        <v>1.5369999999999999</v>
      </c>
      <c r="D26" s="9">
        <f>128.9*10^6</f>
        <v>128900000</v>
      </c>
      <c r="F26">
        <v>1900</v>
      </c>
      <c r="G26">
        <v>1.2</v>
      </c>
      <c r="H26">
        <v>0.4</v>
      </c>
      <c r="I26">
        <v>0.7</v>
      </c>
    </row>
    <row r="27" spans="2:9" x14ac:dyDescent="0.25">
      <c r="B27" s="7" t="s">
        <v>36</v>
      </c>
      <c r="C27" s="8">
        <v>5.8179999999999996</v>
      </c>
      <c r="D27" s="9">
        <f>5.379*10^6</f>
        <v>5379000</v>
      </c>
      <c r="F27">
        <v>1950</v>
      </c>
      <c r="G27">
        <v>2.5</v>
      </c>
      <c r="H27">
        <v>0.45</v>
      </c>
      <c r="I27">
        <v>1</v>
      </c>
    </row>
    <row r="28" spans="2:9" x14ac:dyDescent="0.25">
      <c r="B28" s="7" t="s">
        <v>37</v>
      </c>
      <c r="C28" s="8">
        <v>4.4320000000000004</v>
      </c>
      <c r="D28" s="9">
        <f>5.084*10^6</f>
        <v>5084000</v>
      </c>
      <c r="F28">
        <v>2000</v>
      </c>
      <c r="G28">
        <v>4.5999999999999996</v>
      </c>
      <c r="H28">
        <v>0.8</v>
      </c>
      <c r="I28">
        <v>1.7</v>
      </c>
    </row>
    <row r="29" spans="2:9" x14ac:dyDescent="0.25">
      <c r="B29" s="7" t="s">
        <v>38</v>
      </c>
      <c r="C29" s="8">
        <v>4.2329999999999997</v>
      </c>
      <c r="D29" s="9">
        <f>17.44*10^6</f>
        <v>17440000</v>
      </c>
      <c r="F29">
        <v>2020</v>
      </c>
      <c r="G29">
        <v>4.17</v>
      </c>
      <c r="H29">
        <v>1.64</v>
      </c>
      <c r="I29">
        <v>1.9</v>
      </c>
    </row>
    <row r="30" spans="2:9" x14ac:dyDescent="0.25">
      <c r="B30" s="7" t="s">
        <v>39</v>
      </c>
      <c r="C30" s="8">
        <v>2.4900000000000002</v>
      </c>
      <c r="D30" s="9">
        <f>37.95*10^6</f>
        <v>37950000</v>
      </c>
    </row>
    <row r="31" spans="2:9" x14ac:dyDescent="0.25">
      <c r="B31" s="7" t="s">
        <v>40</v>
      </c>
      <c r="C31" s="8">
        <v>2.1320000000000001</v>
      </c>
      <c r="D31" s="9">
        <f>10.31*10^6</f>
        <v>10310000</v>
      </c>
      <c r="F31" s="34" t="s">
        <v>68</v>
      </c>
      <c r="G31" s="34" t="s">
        <v>69</v>
      </c>
    </row>
    <row r="32" spans="2:9" x14ac:dyDescent="0.25">
      <c r="B32" s="7" t="s">
        <v>41</v>
      </c>
      <c r="C32" s="8">
        <v>3.004</v>
      </c>
      <c r="D32" s="9">
        <f>5.459*10^6</f>
        <v>5459000</v>
      </c>
    </row>
    <row r="33" spans="2:4" x14ac:dyDescent="0.25">
      <c r="B33" s="7" t="s">
        <v>48</v>
      </c>
      <c r="C33" s="8">
        <v>3.1749999999999998</v>
      </c>
      <c r="D33" s="9">
        <f>2.1*10^6</f>
        <v>2100000</v>
      </c>
    </row>
    <row r="34" spans="2:4" x14ac:dyDescent="0.25">
      <c r="B34" s="7" t="s">
        <v>42</v>
      </c>
      <c r="C34" s="8">
        <v>3.86</v>
      </c>
      <c r="D34" s="9">
        <f>10.7*10^6</f>
        <v>10700000</v>
      </c>
    </row>
    <row r="35" spans="2:4" x14ac:dyDescent="0.25">
      <c r="B35" s="7" t="s">
        <v>43</v>
      </c>
      <c r="C35" s="8">
        <v>2.7650000000000001</v>
      </c>
      <c r="D35" s="9">
        <f>67.22*10^6</f>
        <v>67220000</v>
      </c>
    </row>
    <row r="36" spans="2:4" x14ac:dyDescent="0.25">
      <c r="B36" s="7" t="s">
        <v>44</v>
      </c>
      <c r="C36" s="8">
        <v>5.1029999999999998</v>
      </c>
      <c r="D36" s="9">
        <f>10.35*10^6</f>
        <v>10350000</v>
      </c>
    </row>
    <row r="37" spans="2:4" x14ac:dyDescent="0.25">
      <c r="B37" s="7" t="s">
        <v>45</v>
      </c>
      <c r="C37" s="8">
        <v>2.96</v>
      </c>
      <c r="D37" s="9">
        <f>8.637*10^6</f>
        <v>8637000</v>
      </c>
    </row>
    <row r="38" spans="2:4" ht="15.75" thickBot="1" x14ac:dyDescent="0.3">
      <c r="B38" s="20" t="s">
        <v>46</v>
      </c>
      <c r="C38" s="19">
        <v>1.651</v>
      </c>
      <c r="D38" s="21">
        <f>84.34*10^6</f>
        <v>84340000</v>
      </c>
    </row>
    <row r="39" spans="2:4" ht="15.75" thickTop="1" x14ac:dyDescent="0.25">
      <c r="B39" s="23" t="s">
        <v>50</v>
      </c>
      <c r="C39" s="24">
        <f>AVERAGE(C7:C38)</f>
        <v>4.2921562500000006</v>
      </c>
      <c r="D39" s="25"/>
    </row>
    <row r="40" spans="2:4" ht="15.75" thickBot="1" x14ac:dyDescent="0.3">
      <c r="B40" s="26" t="s">
        <v>61</v>
      </c>
      <c r="C40" s="27">
        <f>SUMPRODUCT(C7:C38,D7:D38)/SUM(D7:D38)</f>
        <v>4.1701425413205842</v>
      </c>
      <c r="D40" s="28"/>
    </row>
    <row r="41" spans="2:4" ht="15.75" thickBot="1" x14ac:dyDescent="0.3">
      <c r="B41" s="22" t="s">
        <v>55</v>
      </c>
      <c r="C41" s="14"/>
      <c r="D41" s="15"/>
    </row>
    <row r="42" spans="2:4" x14ac:dyDescent="0.25">
      <c r="B42" s="7" t="s">
        <v>51</v>
      </c>
      <c r="C42" s="8">
        <v>1.37</v>
      </c>
      <c r="D42" s="9">
        <f>212.6*10^6</f>
        <v>212600000</v>
      </c>
    </row>
    <row r="43" spans="2:4" x14ac:dyDescent="0.25">
      <c r="B43" s="7" t="s">
        <v>52</v>
      </c>
      <c r="C43" s="8">
        <v>4.8</v>
      </c>
      <c r="D43" s="9">
        <f>144.1*10^6</f>
        <v>144100000</v>
      </c>
    </row>
    <row r="44" spans="2:4" x14ac:dyDescent="0.25">
      <c r="B44" s="7" t="s">
        <v>53</v>
      </c>
      <c r="C44" s="8">
        <v>0.7</v>
      </c>
      <c r="D44" s="9">
        <f>1.38*10^9</f>
        <v>1380000000</v>
      </c>
    </row>
    <row r="45" spans="2:4" x14ac:dyDescent="0.25">
      <c r="B45" s="7" t="s">
        <v>54</v>
      </c>
      <c r="C45" s="8">
        <v>1.2</v>
      </c>
      <c r="D45" s="9">
        <f>59.31*10^6</f>
        <v>59310000</v>
      </c>
    </row>
    <row r="46" spans="2:4" ht="15.75" thickBot="1" x14ac:dyDescent="0.3">
      <c r="B46" s="20" t="s">
        <v>56</v>
      </c>
      <c r="C46" s="19">
        <v>2.2999999999999998</v>
      </c>
      <c r="D46" s="21">
        <f>1.402*10^9</f>
        <v>1402000000</v>
      </c>
    </row>
    <row r="47" spans="2:4" ht="15.75" thickTop="1" x14ac:dyDescent="0.25">
      <c r="B47" s="23" t="s">
        <v>50</v>
      </c>
      <c r="C47" s="29">
        <f>AVERAGE(C42:C46)</f>
        <v>2.0740000000000003</v>
      </c>
      <c r="D47" s="25"/>
    </row>
    <row r="48" spans="2:4" ht="15.75" thickBot="1" x14ac:dyDescent="0.3">
      <c r="B48" s="26" t="s">
        <v>62</v>
      </c>
      <c r="C48" s="27">
        <f>SUMPRODUCT(C42:C46,D42:D46)/SUM(D42:D46)</f>
        <v>1.6399929956441661</v>
      </c>
      <c r="D48" s="28"/>
    </row>
    <row r="49" spans="2:6" ht="15.75" thickBot="1" x14ac:dyDescent="0.3">
      <c r="B49" s="30" t="s">
        <v>58</v>
      </c>
      <c r="C49" s="31">
        <v>0.65</v>
      </c>
      <c r="D49" s="32"/>
    </row>
    <row r="50" spans="2:6" ht="15.75" thickBot="1" x14ac:dyDescent="0.3">
      <c r="B50" s="26" t="s">
        <v>63</v>
      </c>
      <c r="C50" s="33">
        <v>1.9</v>
      </c>
      <c r="D50" s="28"/>
    </row>
    <row r="56" spans="2:6" x14ac:dyDescent="0.25">
      <c r="F56" t="s">
        <v>102</v>
      </c>
    </row>
    <row r="57" spans="2:6" x14ac:dyDescent="0.25">
      <c r="F57" t="s">
        <v>111</v>
      </c>
    </row>
    <row r="59" spans="2:6" x14ac:dyDescent="0.25">
      <c r="F59" t="s">
        <v>103</v>
      </c>
    </row>
    <row r="60" spans="2:6" x14ac:dyDescent="0.25">
      <c r="F60" t="s">
        <v>134</v>
      </c>
    </row>
    <row r="61" spans="2:6" x14ac:dyDescent="0.25">
      <c r="F61" t="s">
        <v>133</v>
      </c>
    </row>
    <row r="63" spans="2:6" x14ac:dyDescent="0.25">
      <c r="F63" t="s">
        <v>104</v>
      </c>
    </row>
    <row r="64" spans="2:6" x14ac:dyDescent="0.25">
      <c r="F64" t="s">
        <v>105</v>
      </c>
    </row>
    <row r="66" spans="6:6" x14ac:dyDescent="0.25">
      <c r="F66" t="s">
        <v>106</v>
      </c>
    </row>
    <row r="67" spans="6:6" x14ac:dyDescent="0.25">
      <c r="F67" t="s">
        <v>107</v>
      </c>
    </row>
    <row r="69" spans="6:6" x14ac:dyDescent="0.25">
      <c r="F69" t="s">
        <v>108</v>
      </c>
    </row>
    <row r="70" spans="6:6" x14ac:dyDescent="0.25">
      <c r="F70" t="s">
        <v>109</v>
      </c>
    </row>
    <row r="71" spans="6:6" x14ac:dyDescent="0.25">
      <c r="F71" t="s">
        <v>110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497EC-ADD8-4075-8AE7-6670F8D4646F}">
  <dimension ref="B3:B29"/>
  <sheetViews>
    <sheetView workbookViewId="0">
      <selection activeCell="D9" sqref="D9"/>
    </sheetView>
  </sheetViews>
  <sheetFormatPr baseColWidth="10" defaultRowHeight="15" x14ac:dyDescent="0.25"/>
  <sheetData>
    <row r="3" spans="2:2" x14ac:dyDescent="0.25">
      <c r="B3" t="s">
        <v>112</v>
      </c>
    </row>
    <row r="5" spans="2:2" x14ac:dyDescent="0.25">
      <c r="B5" t="s">
        <v>113</v>
      </c>
    </row>
    <row r="7" spans="2:2" x14ac:dyDescent="0.25">
      <c r="B7" t="s">
        <v>114</v>
      </c>
    </row>
    <row r="9" spans="2:2" x14ac:dyDescent="0.25">
      <c r="B9" t="s">
        <v>115</v>
      </c>
    </row>
    <row r="11" spans="2:2" x14ac:dyDescent="0.25">
      <c r="B11" t="s">
        <v>116</v>
      </c>
    </row>
    <row r="13" spans="2:2" x14ac:dyDescent="0.25">
      <c r="B13" t="s">
        <v>117</v>
      </c>
    </row>
    <row r="15" spans="2:2" x14ac:dyDescent="0.25">
      <c r="B15" t="s">
        <v>118</v>
      </c>
    </row>
    <row r="17" spans="2:2" x14ac:dyDescent="0.25">
      <c r="B17" t="s">
        <v>119</v>
      </c>
    </row>
    <row r="19" spans="2:2" x14ac:dyDescent="0.25">
      <c r="B19" t="s">
        <v>120</v>
      </c>
    </row>
    <row r="21" spans="2:2" x14ac:dyDescent="0.25">
      <c r="B21" t="s">
        <v>112</v>
      </c>
    </row>
    <row r="23" spans="2:2" x14ac:dyDescent="0.25">
      <c r="B23" t="s">
        <v>121</v>
      </c>
    </row>
    <row r="25" spans="2:2" x14ac:dyDescent="0.25">
      <c r="B25" t="s">
        <v>122</v>
      </c>
    </row>
    <row r="27" spans="2:2" x14ac:dyDescent="0.25">
      <c r="B27" t="s">
        <v>123</v>
      </c>
    </row>
    <row r="29" spans="2:2" x14ac:dyDescent="0.25">
      <c r="B29"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Données</vt:lpstr>
      <vt:lpstr>Pourcentage</vt:lpstr>
      <vt:lpstr>Conso Énergie par hab</vt:lpstr>
      <vt:lpstr>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Arnaud-TSEB xinra</dc:creator>
  <cp:lastModifiedBy>Arn_Ickx xinra</cp:lastModifiedBy>
  <dcterms:created xsi:type="dcterms:W3CDTF">2015-06-05T18:19:34Z</dcterms:created>
  <dcterms:modified xsi:type="dcterms:W3CDTF">2022-02-17T01:42:34Z</dcterms:modified>
</cp:coreProperties>
</file>