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xinra\Desktop\"/>
    </mc:Choice>
  </mc:AlternateContent>
  <xr:revisionPtr revIDLastSave="0" documentId="13_ncr:1_{BF1D76FD-F8B1-48C5-A6B4-162EB1EFB09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3" i="1"/>
  <c r="C53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" i="1"/>
  <c r="G9" i="1"/>
  <c r="G8" i="1"/>
  <c r="G7" i="1"/>
  <c r="G6" i="1"/>
  <c r="G5" i="1"/>
  <c r="G11" i="1"/>
  <c r="G12" i="1"/>
  <c r="C47" i="1"/>
  <c r="C46" i="1"/>
  <c r="C50" i="1" s="1"/>
  <c r="C45" i="1"/>
  <c r="C44" i="1"/>
  <c r="C43" i="1"/>
  <c r="C42" i="1"/>
  <c r="C41" i="1"/>
  <c r="C40" i="1"/>
  <c r="C38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" i="1"/>
  <c r="C6" i="1"/>
  <c r="G50" i="1" l="1"/>
</calcChain>
</file>

<file path=xl/sharedStrings.xml><?xml version="1.0" encoding="utf-8"?>
<sst xmlns="http://schemas.openxmlformats.org/spreadsheetml/2006/main" count="55" uniqueCount="53">
  <si>
    <t>United States of America</t>
  </si>
  <si>
    <t>hab</t>
  </si>
  <si>
    <t>Germany</t>
  </si>
  <si>
    <t>Canada</t>
  </si>
  <si>
    <t>France</t>
  </si>
  <si>
    <t>United Kingdom</t>
  </si>
  <si>
    <t>Italy</t>
  </si>
  <si>
    <t>Spain</t>
  </si>
  <si>
    <t>Poland</t>
  </si>
  <si>
    <t>hag</t>
  </si>
  <si>
    <t>Monde</t>
  </si>
  <si>
    <t>biocapacité mondiale</t>
  </si>
  <si>
    <t>Empreinte écologique (hag)</t>
  </si>
  <si>
    <t>TOTAL</t>
  </si>
  <si>
    <t xml:space="preserve">Source : </t>
  </si>
  <si>
    <t>Global Footprint Network</t>
  </si>
  <si>
    <t>nb hab</t>
  </si>
  <si>
    <t>Australia</t>
  </si>
  <si>
    <t>Netherlands</t>
  </si>
  <si>
    <t>Belgium</t>
  </si>
  <si>
    <t>Romania</t>
  </si>
  <si>
    <t>Sweden</t>
  </si>
  <si>
    <t>Czech Republic</t>
  </si>
  <si>
    <t>Austria</t>
  </si>
  <si>
    <t>Portugal</t>
  </si>
  <si>
    <t>Greece</t>
  </si>
  <si>
    <t>Denmark</t>
  </si>
  <si>
    <t>Hungary</t>
  </si>
  <si>
    <t>Switzerland</t>
  </si>
  <si>
    <t>Finland</t>
  </si>
  <si>
    <t>Norway</t>
  </si>
  <si>
    <t>Serbia</t>
  </si>
  <si>
    <t>Slovakia</t>
  </si>
  <si>
    <t>Bulgaria</t>
  </si>
  <si>
    <t>Ireland</t>
  </si>
  <si>
    <t>New Zealand</t>
  </si>
  <si>
    <t>Azerbaijan</t>
  </si>
  <si>
    <t>Croatia</t>
  </si>
  <si>
    <t>Bosnia and Herzegovina</t>
  </si>
  <si>
    <t>Slovenia</t>
  </si>
  <si>
    <t>Estonia</t>
  </si>
  <si>
    <t>Luxembourg</t>
  </si>
  <si>
    <t>Cyprus</t>
  </si>
  <si>
    <t>Montenegro</t>
  </si>
  <si>
    <t>Malta</t>
  </si>
  <si>
    <t>Lithuania</t>
  </si>
  <si>
    <t>Republic of North Macedonia</t>
  </si>
  <si>
    <t>Latvia</t>
  </si>
  <si>
    <t>Japan</t>
  </si>
  <si>
    <t>Korea, Democratic People's Republic of</t>
  </si>
  <si>
    <t>Albania</t>
  </si>
  <si>
    <t>Ukraine</t>
  </si>
  <si>
    <t>Environ 1,2 milliard d'hab (les pays occidentaux) consomment pratiquement la moitié de la biocapacité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</si>
</sst>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7" fontId="0" fillId="0" borderId="0" xfId="0" applyNumberFormat="1"/>
    <xf numFmtId="1" fontId="0" fillId="0" borderId="0" xfId="0" applyNumberFormat="1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H59"/>
  <sheetViews>
    <sheetView tabSelected="1" topLeftCell="A40" workbookViewId="0">
      <selection activeCell="C58" sqref="C58"/>
    </sheetView>
  </sheetViews>
  <sheetFormatPr baseColWidth="10" defaultColWidth="9.140625" defaultRowHeight="15" x14ac:dyDescent="0.25"/>
  <cols>
    <col min="3" max="3" width="11" bestFit="1" customWidth="1"/>
    <col min="7" max="7" width="14.28515625" customWidth="1"/>
  </cols>
  <sheetData>
    <row r="4" spans="3:7" x14ac:dyDescent="0.25">
      <c r="C4" t="s">
        <v>16</v>
      </c>
      <c r="G4" t="s">
        <v>12</v>
      </c>
    </row>
    <row r="5" spans="3:7" x14ac:dyDescent="0.25">
      <c r="C5">
        <f>331.9*10^6</f>
        <v>331900000</v>
      </c>
      <c r="D5" t="s">
        <v>0</v>
      </c>
      <c r="G5" s="2">
        <f>2660000000</f>
        <v>2660000000</v>
      </c>
    </row>
    <row r="6" spans="3:7" x14ac:dyDescent="0.25">
      <c r="C6">
        <f>83.2*10^6</f>
        <v>83200000</v>
      </c>
      <c r="D6" t="s">
        <v>2</v>
      </c>
      <c r="G6" s="2">
        <f>388000000</f>
        <v>388000000</v>
      </c>
    </row>
    <row r="7" spans="3:7" x14ac:dyDescent="0.25">
      <c r="C7">
        <f>38.25*10^6</f>
        <v>38250000</v>
      </c>
      <c r="D7" t="s">
        <v>3</v>
      </c>
      <c r="G7" s="2">
        <f>299000000</f>
        <v>299000000</v>
      </c>
    </row>
    <row r="8" spans="3:7" x14ac:dyDescent="0.25">
      <c r="C8">
        <f>67.75*10^6</f>
        <v>67750000</v>
      </c>
      <c r="D8" t="s">
        <v>4</v>
      </c>
      <c r="G8" s="2">
        <f>287000000</f>
        <v>287000000</v>
      </c>
    </row>
    <row r="9" spans="3:7" x14ac:dyDescent="0.25">
      <c r="C9">
        <f>67.33*10^6</f>
        <v>67330000</v>
      </c>
      <c r="D9" t="s">
        <v>5</v>
      </c>
      <c r="G9" s="2">
        <f>281000000</f>
        <v>281000000</v>
      </c>
    </row>
    <row r="10" spans="3:7" x14ac:dyDescent="0.25">
      <c r="C10">
        <f>59.11*10^6</f>
        <v>59110000</v>
      </c>
      <c r="D10" t="s">
        <v>6</v>
      </c>
      <c r="G10" s="2">
        <f>261000000</f>
        <v>261000000</v>
      </c>
    </row>
    <row r="11" spans="3:7" x14ac:dyDescent="0.25">
      <c r="C11">
        <f>47.42*10^6</f>
        <v>47420000</v>
      </c>
      <c r="D11" t="s">
        <v>7</v>
      </c>
      <c r="G11" s="2">
        <f>205000000</f>
        <v>205000000</v>
      </c>
    </row>
    <row r="12" spans="3:7" x14ac:dyDescent="0.25">
      <c r="C12">
        <f>37.75*10^6</f>
        <v>37750000</v>
      </c>
      <c r="D12" t="s">
        <v>8</v>
      </c>
      <c r="G12">
        <f>180000000</f>
        <v>180000000</v>
      </c>
    </row>
    <row r="13" spans="3:7" x14ac:dyDescent="0.25">
      <c r="C13">
        <f>25.69*10^6</f>
        <v>25690000</v>
      </c>
      <c r="D13" t="s">
        <v>17</v>
      </c>
      <c r="G13">
        <f>176000000</f>
        <v>176000000</v>
      </c>
    </row>
    <row r="14" spans="3:7" x14ac:dyDescent="0.25">
      <c r="C14">
        <f>17.74*10^6</f>
        <v>17740000</v>
      </c>
      <c r="D14" t="s">
        <v>18</v>
      </c>
      <c r="G14">
        <f>97200000</f>
        <v>97200000</v>
      </c>
    </row>
    <row r="15" spans="3:7" x14ac:dyDescent="0.25">
      <c r="C15">
        <f>11.59*10^6</f>
        <v>11590000</v>
      </c>
      <c r="D15" t="s">
        <v>19</v>
      </c>
      <c r="G15">
        <f>78800000</f>
        <v>78800000</v>
      </c>
    </row>
    <row r="16" spans="3:7" x14ac:dyDescent="0.25">
      <c r="C16">
        <f>19.12*10^6</f>
        <v>19120000</v>
      </c>
      <c r="D16" t="s">
        <v>20</v>
      </c>
      <c r="G16">
        <f>69900000</f>
        <v>69900000</v>
      </c>
    </row>
    <row r="17" spans="3:7" x14ac:dyDescent="0.25">
      <c r="C17">
        <f>10.42*10^6</f>
        <v>10420000</v>
      </c>
      <c r="D17" t="s">
        <v>21</v>
      </c>
      <c r="G17">
        <f>62600000</f>
        <v>62600000</v>
      </c>
    </row>
    <row r="18" spans="3:7" x14ac:dyDescent="0.25">
      <c r="C18">
        <f>10.51*10^6</f>
        <v>10510000</v>
      </c>
      <c r="D18" t="s">
        <v>22</v>
      </c>
      <c r="G18">
        <f>61000000</f>
        <v>61000000</v>
      </c>
    </row>
    <row r="19" spans="3:7" x14ac:dyDescent="0.25">
      <c r="C19">
        <f>8.956*10^6</f>
        <v>8956000</v>
      </c>
      <c r="D19" t="s">
        <v>23</v>
      </c>
      <c r="G19">
        <f>53900000</f>
        <v>53900000</v>
      </c>
    </row>
    <row r="20" spans="3:7" x14ac:dyDescent="0.25">
      <c r="C20">
        <f>10.33*10^6</f>
        <v>10330000</v>
      </c>
      <c r="D20" t="s">
        <v>24</v>
      </c>
      <c r="G20">
        <f>46700000</f>
        <v>46700000</v>
      </c>
    </row>
    <row r="21" spans="3:7" x14ac:dyDescent="0.25">
      <c r="C21">
        <f>10.64*10^6</f>
        <v>10640000</v>
      </c>
      <c r="D21" t="s">
        <v>25</v>
      </c>
      <c r="G21">
        <f>43100000</f>
        <v>43100000</v>
      </c>
    </row>
    <row r="22" spans="3:7" x14ac:dyDescent="0.25">
      <c r="C22">
        <f>5.857*10^6</f>
        <v>5857000</v>
      </c>
      <c r="D22" t="s">
        <v>26</v>
      </c>
      <c r="G22">
        <f>38300000</f>
        <v>38300000</v>
      </c>
    </row>
    <row r="23" spans="3:7" x14ac:dyDescent="0.25">
      <c r="C23">
        <f>9.71*10^6</f>
        <v>9710000</v>
      </c>
      <c r="D23" t="s">
        <v>27</v>
      </c>
      <c r="G23">
        <f>37500000</f>
        <v>37500000</v>
      </c>
    </row>
    <row r="24" spans="3:7" x14ac:dyDescent="0.25">
      <c r="C24">
        <f>8.703*10^6</f>
        <v>8703000</v>
      </c>
      <c r="D24" t="s">
        <v>28</v>
      </c>
      <c r="G24">
        <f>37100000</f>
        <v>37100000</v>
      </c>
    </row>
    <row r="25" spans="3:7" x14ac:dyDescent="0.25">
      <c r="C25">
        <f>5.541*10^6</f>
        <v>5541000</v>
      </c>
      <c r="D25" t="s">
        <v>29</v>
      </c>
      <c r="G25">
        <f>35600000</f>
        <v>35600000</v>
      </c>
    </row>
    <row r="26" spans="3:7" x14ac:dyDescent="0.25">
      <c r="C26">
        <f>5.408*10^6</f>
        <v>5408000</v>
      </c>
      <c r="D26" t="s">
        <v>30</v>
      </c>
      <c r="G26">
        <f>30300000</f>
        <v>30300000</v>
      </c>
    </row>
    <row r="27" spans="3:7" x14ac:dyDescent="0.25">
      <c r="C27">
        <f>6.834*10^6</f>
        <v>6834000</v>
      </c>
      <c r="D27" t="s">
        <v>31</v>
      </c>
      <c r="G27">
        <f>27000000</f>
        <v>27000000</v>
      </c>
    </row>
    <row r="28" spans="3:7" x14ac:dyDescent="0.25">
      <c r="C28">
        <f>5.447*10^6</f>
        <v>5447000</v>
      </c>
      <c r="D28" t="s">
        <v>32</v>
      </c>
      <c r="G28">
        <f>25800000</f>
        <v>25800000</v>
      </c>
    </row>
    <row r="29" spans="3:7" x14ac:dyDescent="0.25">
      <c r="C29">
        <f>6.878*10^6</f>
        <v>6878000</v>
      </c>
      <c r="D29" t="s">
        <v>33</v>
      </c>
      <c r="G29">
        <f>25500000</f>
        <v>25500000</v>
      </c>
    </row>
    <row r="30" spans="3:7" x14ac:dyDescent="0.25">
      <c r="C30">
        <f>5.033*10^6</f>
        <v>5033000</v>
      </c>
      <c r="D30" t="s">
        <v>34</v>
      </c>
      <c r="G30">
        <f>25300000</f>
        <v>25300000</v>
      </c>
    </row>
    <row r="31" spans="3:7" x14ac:dyDescent="0.25">
      <c r="C31">
        <f>5.123*10^6</f>
        <v>5123000</v>
      </c>
      <c r="D31" t="s">
        <v>35</v>
      </c>
      <c r="G31">
        <f>25100000</f>
        <v>25100000</v>
      </c>
    </row>
    <row r="32" spans="3:7" x14ac:dyDescent="0.25">
      <c r="C32">
        <f>10.14*10^6</f>
        <v>10140000</v>
      </c>
      <c r="D32" t="s">
        <v>36</v>
      </c>
      <c r="G32">
        <f>20500000</f>
        <v>20500000</v>
      </c>
    </row>
    <row r="33" spans="3:7" x14ac:dyDescent="0.25">
      <c r="C33">
        <f>3.899*10^6</f>
        <v>3899000</v>
      </c>
      <c r="D33" t="s">
        <v>37</v>
      </c>
      <c r="G33">
        <f>16100000</f>
        <v>16100000</v>
      </c>
    </row>
    <row r="34" spans="3:7" x14ac:dyDescent="0.25">
      <c r="C34">
        <f>3.271*10^6</f>
        <v>3271000</v>
      </c>
      <c r="D34" t="s">
        <v>38</v>
      </c>
      <c r="G34">
        <f>12900000</f>
        <v>12900000</v>
      </c>
    </row>
    <row r="35" spans="3:7" x14ac:dyDescent="0.25">
      <c r="C35">
        <f>2.108*10^6</f>
        <v>2108000</v>
      </c>
      <c r="D35" t="s">
        <v>39</v>
      </c>
      <c r="G35">
        <f>11200000</f>
        <v>11200000</v>
      </c>
    </row>
    <row r="36" spans="3:7" x14ac:dyDescent="0.25">
      <c r="C36">
        <f>1.331*10^6</f>
        <v>1331000</v>
      </c>
      <c r="D36" t="s">
        <v>40</v>
      </c>
      <c r="G36">
        <f>10600000</f>
        <v>10600000</v>
      </c>
    </row>
    <row r="37" spans="3:7" x14ac:dyDescent="0.25">
      <c r="C37">
        <f>0.640064*10^6</f>
        <v>640064</v>
      </c>
      <c r="D37" t="s">
        <v>41</v>
      </c>
      <c r="G37">
        <f>7830000</f>
        <v>7830000</v>
      </c>
    </row>
    <row r="38" spans="3:7" x14ac:dyDescent="0.25">
      <c r="C38">
        <f>1.244*10^6</f>
        <v>1244000</v>
      </c>
      <c r="D38" t="s">
        <v>42</v>
      </c>
      <c r="G38">
        <f>580000</f>
        <v>580000</v>
      </c>
    </row>
    <row r="39" spans="3:7" x14ac:dyDescent="0.25">
      <c r="C39">
        <f>0.619211*10^6</f>
        <v>619211</v>
      </c>
      <c r="D39" t="s">
        <v>43</v>
      </c>
      <c r="G39">
        <f>2650000</f>
        <v>2650000</v>
      </c>
    </row>
    <row r="40" spans="3:7" x14ac:dyDescent="0.25">
      <c r="C40">
        <f>518536</f>
        <v>518536</v>
      </c>
      <c r="D40" t="s">
        <v>44</v>
      </c>
      <c r="G40">
        <f>2390000</f>
        <v>2390000</v>
      </c>
    </row>
    <row r="41" spans="3:7" x14ac:dyDescent="0.25">
      <c r="C41">
        <f>2.801*10^6</f>
        <v>2801000</v>
      </c>
      <c r="D41" t="s">
        <v>45</v>
      </c>
      <c r="G41">
        <f>16800000</f>
        <v>16800000</v>
      </c>
    </row>
    <row r="42" spans="3:7" x14ac:dyDescent="0.25">
      <c r="C42">
        <f>2.065*10^6</f>
        <v>2065000</v>
      </c>
      <c r="D42" t="s">
        <v>46</v>
      </c>
      <c r="G42">
        <f>6450000</f>
        <v>6450000</v>
      </c>
    </row>
    <row r="43" spans="3:7" x14ac:dyDescent="0.25">
      <c r="C43">
        <f>1.884*10^6</f>
        <v>1884000</v>
      </c>
      <c r="D43" t="s">
        <v>47</v>
      </c>
      <c r="G43">
        <f>12400000</f>
        <v>12400000</v>
      </c>
    </row>
    <row r="44" spans="3:7" x14ac:dyDescent="0.25">
      <c r="C44">
        <f>125.7*10^6</f>
        <v>125700000</v>
      </c>
      <c r="D44" t="s">
        <v>48</v>
      </c>
      <c r="G44">
        <f>586000000</f>
        <v>586000000</v>
      </c>
    </row>
    <row r="45" spans="3:7" x14ac:dyDescent="0.25">
      <c r="C45">
        <f>51.74*10^6</f>
        <v>51740000</v>
      </c>
      <c r="D45" t="s">
        <v>49</v>
      </c>
      <c r="G45">
        <f>29800000</f>
        <v>29800000</v>
      </c>
    </row>
    <row r="46" spans="3:7" x14ac:dyDescent="0.25">
      <c r="C46">
        <f>2.812*10^6</f>
        <v>2812000</v>
      </c>
      <c r="D46" t="s">
        <v>50</v>
      </c>
      <c r="G46">
        <f>5400000</f>
        <v>5400000</v>
      </c>
    </row>
    <row r="47" spans="3:7" x14ac:dyDescent="0.25">
      <c r="C47">
        <f>43.79*10^6</f>
        <v>43790000</v>
      </c>
      <c r="D47" t="s">
        <v>51</v>
      </c>
      <c r="G47">
        <f>107000000</f>
        <v>107000000</v>
      </c>
    </row>
    <row r="49" spans="3:8" x14ac:dyDescent="0.25">
      <c r="C49" t="s">
        <v>13</v>
      </c>
    </row>
    <row r="50" spans="3:8" x14ac:dyDescent="0.25">
      <c r="C50" s="3">
        <f>SUM(C5:C48)</f>
        <v>1176802811</v>
      </c>
      <c r="D50" t="s">
        <v>1</v>
      </c>
      <c r="G50" s="3">
        <f>SUM(G5:G48)</f>
        <v>6406300000</v>
      </c>
      <c r="H50" t="s">
        <v>9</v>
      </c>
    </row>
    <row r="52" spans="3:8" x14ac:dyDescent="0.25">
      <c r="C52" t="s">
        <v>10</v>
      </c>
      <c r="G52" t="s">
        <v>11</v>
      </c>
    </row>
    <row r="53" spans="3:8" x14ac:dyDescent="0.25">
      <c r="C53" s="3">
        <f>8*10^9</f>
        <v>8000000000</v>
      </c>
      <c r="D53" t="s">
        <v>1</v>
      </c>
      <c r="G53" s="3">
        <f>1.7*C53</f>
        <v>13600000000</v>
      </c>
      <c r="H53" t="s">
        <v>9</v>
      </c>
    </row>
    <row r="55" spans="3:8" x14ac:dyDescent="0.25">
      <c r="G55" s="1">
        <f>G50/G53</f>
        <v>0.47105147058823532</v>
      </c>
    </row>
    <row r="57" spans="3:8" x14ac:dyDescent="0.25">
      <c r="C57" s="4" t="s">
        <v>52</v>
      </c>
    </row>
    <row r="59" spans="3:8" x14ac:dyDescent="0.25">
      <c r="C59" t="s">
        <v>14</v>
      </c>
      <c r="D59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Arnaud-TSEB xinra</dc:creator>
  <cp:lastModifiedBy>Arn_Ickx xinra</cp:lastModifiedBy>
  <dcterms:created xsi:type="dcterms:W3CDTF">2015-06-05T18:19:34Z</dcterms:created>
  <dcterms:modified xsi:type="dcterms:W3CDTF">2023-02-06T00:17:25Z</dcterms:modified>
</cp:coreProperties>
</file>